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showInkAnnotation="0" autoCompressPictures="0"/>
  <bookViews>
    <workbookView xWindow="3560" yWindow="520" windowWidth="23040" windowHeight="9180"/>
  </bookViews>
  <sheets>
    <sheet name="Foglio1" sheetId="1" r:id="rId1"/>
  </sheets>
  <definedNames>
    <definedName name="_xlnm.Print_Area" localSheetId="0">Foglio1!$A$1:$J$46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10" i="1"/>
  <c r="I9" i="1"/>
  <c r="G44" i="1"/>
  <c r="D44" i="1"/>
  <c r="J11" i="1"/>
  <c r="J13" i="1"/>
  <c r="I12" i="1"/>
  <c r="G15" i="1"/>
  <c r="J15" i="1"/>
  <c r="I23" i="1"/>
  <c r="C45" i="1"/>
  <c r="C16" i="1"/>
  <c r="A25" i="1"/>
  <c r="F25" i="1"/>
  <c r="I15" i="1"/>
  <c r="A26" i="1"/>
  <c r="F26" i="1"/>
  <c r="A27" i="1"/>
  <c r="F27" i="1"/>
  <c r="I22" i="1"/>
  <c r="H22" i="1"/>
  <c r="H21" i="1"/>
  <c r="A28" i="1"/>
  <c r="F28" i="1"/>
  <c r="J16" i="1"/>
  <c r="A29" i="1"/>
  <c r="F29" i="1"/>
  <c r="J18" i="1"/>
  <c r="I14" i="1"/>
  <c r="G45" i="1"/>
  <c r="A30" i="1"/>
  <c r="F30" i="1"/>
  <c r="C26" i="1"/>
  <c r="C25" i="1"/>
  <c r="C27" i="1"/>
  <c r="C28" i="1"/>
  <c r="C29" i="1"/>
  <c r="I25" i="1"/>
  <c r="J25" i="1"/>
  <c r="A31" i="1"/>
  <c r="F31" i="1"/>
  <c r="I27" i="1"/>
  <c r="J27" i="1"/>
  <c r="I29" i="1"/>
  <c r="J29" i="1"/>
  <c r="I26" i="1"/>
  <c r="J26" i="1"/>
  <c r="I28" i="1"/>
  <c r="J28" i="1"/>
  <c r="C30" i="1"/>
  <c r="C31" i="1"/>
  <c r="I31" i="1"/>
  <c r="A32" i="1"/>
  <c r="F32" i="1"/>
  <c r="I30" i="1"/>
  <c r="J30" i="1"/>
  <c r="J31" i="1"/>
  <c r="A33" i="1"/>
  <c r="F33" i="1"/>
  <c r="C32" i="1"/>
  <c r="I32" i="1"/>
  <c r="A34" i="1"/>
  <c r="F34" i="1"/>
  <c r="C33" i="1"/>
  <c r="J33" i="1"/>
  <c r="J32" i="1"/>
  <c r="A35" i="1"/>
  <c r="F35" i="1"/>
  <c r="C34" i="1"/>
  <c r="J34" i="1"/>
  <c r="I33" i="1"/>
  <c r="I34" i="1"/>
  <c r="A36" i="1"/>
  <c r="F36" i="1"/>
  <c r="F37" i="1"/>
  <c r="C35" i="1"/>
  <c r="I35" i="1"/>
  <c r="J35" i="1"/>
  <c r="C36" i="1"/>
  <c r="A38" i="1"/>
  <c r="F38" i="1"/>
  <c r="J36" i="1"/>
  <c r="C37" i="1"/>
  <c r="I36" i="1"/>
  <c r="C38" i="1"/>
  <c r="J38" i="1"/>
  <c r="A39" i="1"/>
  <c r="F39" i="1"/>
  <c r="J37" i="1"/>
  <c r="I37" i="1"/>
  <c r="I38" i="1"/>
  <c r="A40" i="1"/>
  <c r="F40" i="1"/>
  <c r="C39" i="1"/>
  <c r="J39" i="1"/>
  <c r="A41" i="1"/>
  <c r="F41" i="1"/>
  <c r="C40" i="1"/>
  <c r="J40" i="1"/>
  <c r="I39" i="1"/>
  <c r="I40" i="1"/>
  <c r="C41" i="1"/>
  <c r="J41" i="1"/>
  <c r="A42" i="1"/>
  <c r="F42" i="1"/>
  <c r="I41" i="1"/>
  <c r="C42" i="1"/>
  <c r="J42" i="1"/>
  <c r="A43" i="1"/>
  <c r="C43" i="1"/>
  <c r="C44" i="1"/>
  <c r="I42" i="1"/>
  <c r="F43" i="1"/>
  <c r="I43" i="1"/>
  <c r="J43" i="1"/>
  <c r="J44" i="1"/>
  <c r="F44" i="1"/>
  <c r="I44" i="1"/>
</calcChain>
</file>

<file path=xl/comments1.xml><?xml version="1.0" encoding="utf-8"?>
<comments xmlns="http://schemas.openxmlformats.org/spreadsheetml/2006/main">
  <authors>
    <author>MG</author>
    <author>Mario</author>
  </authors>
  <commentList>
    <comment ref="I6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9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10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12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J17" authorId="1">
      <text>
        <r>
          <rPr>
            <b/>
            <sz val="9"/>
            <color indexed="10"/>
            <rFont val="Tahoma"/>
            <family val="2"/>
          </rPr>
          <t>Importo totale scatti realmente percepiti dal dipendente nel mese di dicembre 2015</t>
        </r>
      </text>
    </comment>
    <comment ref="I22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J23" authorId="1">
      <text>
        <r>
          <rPr>
            <u/>
            <sz val="9"/>
            <color indexed="10"/>
            <rFont val="Arial"/>
            <family val="2"/>
          </rPr>
          <t xml:space="preserve">ATTENZIONE:
</t>
        </r>
        <r>
          <rPr>
            <u/>
            <sz val="4"/>
            <color indexed="10"/>
            <rFont val="Arial"/>
            <family val="2"/>
          </rPr>
          <t xml:space="preserve">
</t>
        </r>
        <r>
          <rPr>
            <sz val="9"/>
            <color indexed="10"/>
            <rFont val="Arial"/>
            <family val="2"/>
          </rPr>
          <t>Si consiglia di inserire sempre l'ultimo giorno del mese.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25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25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26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26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26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27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27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27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28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28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28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29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29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29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0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0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0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1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1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1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2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2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2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3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3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3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4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4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4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5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5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5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6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6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6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7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7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7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8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8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8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39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39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39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40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40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40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41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41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41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42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42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42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43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43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43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C44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F44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I44" authorId="0">
      <text>
        <r>
          <rPr>
            <b/>
            <sz val="8"/>
            <color indexed="10"/>
            <rFont val="Arial"/>
            <family val="2"/>
          </rPr>
          <t>Suggerito:</t>
        </r>
      </text>
    </comment>
    <comment ref="A46" authorId="1">
      <text>
        <r>
          <rPr>
            <b/>
            <sz val="11"/>
            <color indexed="10"/>
            <rFont val="Arial"/>
            <family val="2"/>
          </rPr>
          <t xml:space="preserve">       </t>
        </r>
        <r>
          <rPr>
            <b/>
            <sz val="10"/>
            <color indexed="10"/>
            <rFont val="Arial"/>
            <family val="2"/>
          </rPr>
          <t>ANNOTAZIONI: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<sst xmlns="http://schemas.openxmlformats.org/spreadsheetml/2006/main" count="49" uniqueCount="48">
  <si>
    <t>Denominazione della scuola:</t>
  </si>
  <si>
    <t>Anni di servizio nello stesso Ente</t>
  </si>
  <si>
    <t>Importo dello scatto in maturazione calcolato al 31.12.2015 da consolidare.</t>
  </si>
  <si>
    <t>MESE</t>
  </si>
  <si>
    <t>DOVUTO</t>
  </si>
  <si>
    <t>CONGUAGLIO</t>
  </si>
  <si>
    <t>TOTALI</t>
  </si>
  <si>
    <r>
      <t xml:space="preserve">Data di assunzione                                                                                                                            </t>
    </r>
    <r>
      <rPr>
        <sz val="11"/>
        <color rgb="FF0070C0"/>
        <rFont val="Arial"/>
        <family val="2"/>
      </rPr>
      <t xml:space="preserve"> </t>
    </r>
    <r>
      <rPr>
        <sz val="9"/>
        <color rgb="FF0066FF"/>
        <rFont val="Arial"/>
        <family val="2"/>
      </rPr>
      <t>(gg/mm/aaaa):</t>
    </r>
  </si>
  <si>
    <r>
      <t xml:space="preserve">Livello di appartenenza alla data del 31 dicembre 2015                                                                                              </t>
    </r>
    <r>
      <rPr>
        <sz val="11"/>
        <color rgb="FF0066FF"/>
        <rFont val="Arial"/>
        <family val="2"/>
      </rPr>
      <t xml:space="preserve"> </t>
    </r>
    <r>
      <rPr>
        <sz val="9"/>
        <color rgb="FF0066FF"/>
        <rFont val="Arial"/>
        <family val="2"/>
      </rPr>
      <t>(in numero arabo):</t>
    </r>
  </si>
  <si>
    <r>
      <t xml:space="preserve">Numero complessivo delle ore settimanali di lavoro </t>
    </r>
    <r>
      <rPr>
        <b/>
        <u/>
        <sz val="11"/>
        <color rgb="FF002060"/>
        <rFont val="Arial"/>
        <family val="2"/>
      </rPr>
      <t>A TEMPO PIENO</t>
    </r>
    <r>
      <rPr>
        <b/>
        <sz val="11"/>
        <color rgb="FF002060"/>
        <rFont val="Arial"/>
        <family val="2"/>
      </rPr>
      <t xml:space="preserve"> previste dall'ultimo CCNL 2009-2012</t>
    </r>
    <r>
      <rPr>
        <sz val="11"/>
        <color rgb="FF002060"/>
        <rFont val="Arial"/>
        <family val="2"/>
      </rPr>
      <t xml:space="preserve"> rispetto il livello di appartenenza:                                                                                                                                                         </t>
    </r>
    <r>
      <rPr>
        <sz val="9"/>
        <color rgb="FF0066FF"/>
        <rFont val="Arial"/>
        <family val="2"/>
      </rPr>
      <t xml:space="preserve">(si ricorda che per le insegnanti di 6° livello le ore di CCNL, cioè quelle da inserire nel prospetto, sono 32 anche quando il dipendente ne lavorava 33, 34 o 35). </t>
    </r>
  </si>
  <si>
    <t xml:space="preserve">Orario contrattuale di lavoro svolto dal/la dipendente: </t>
  </si>
  <si>
    <t>Importo ricalcolato mensile degli scatti, consolidato a decorrere dal 1° gennaio 2016</t>
  </si>
  <si>
    <r>
      <rPr>
        <b/>
        <sz val="11"/>
        <color rgb="FF002060"/>
        <rFont val="Arial"/>
        <family val="2"/>
      </rPr>
      <t>Ore settimanali di lavoro contrattualmente svolto</t>
    </r>
    <r>
      <rPr>
        <sz val="11"/>
        <color rgb="FF002060"/>
        <rFont val="Arial"/>
        <family val="2"/>
      </rPr>
      <t xml:space="preserve"> dal/dalla dipendente:</t>
    </r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</si>
  <si>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</si>
  <si>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</si>
  <si>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</si>
  <si>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</si>
  <si>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</si>
  <si>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</si>
  <si>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</si>
  <si>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</si>
  <si>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</si>
  <si>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</si>
  <si>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j)</t>
  </si>
  <si>
    <t>l)</t>
  </si>
  <si>
    <t>m)</t>
  </si>
  <si>
    <t>n)</t>
  </si>
  <si>
    <t>o)</t>
  </si>
  <si>
    <t>p)</t>
  </si>
  <si>
    <t>dello scatto in maturazione calcolato al 31.12.2015 da consolidare.</t>
  </si>
  <si>
    <t>Importo rapportato al</t>
  </si>
  <si>
    <t xml:space="preserve"> </t>
  </si>
  <si>
    <r>
      <rPr>
        <b/>
        <sz val="11"/>
        <color rgb="FF002060"/>
        <rFont val="Arial"/>
        <family val="2"/>
      </rPr>
      <t>Durata contrattuale</t>
    </r>
    <r>
      <rPr>
        <sz val="11"/>
        <color rgb="FF002060"/>
        <rFont val="Arial"/>
        <family val="2"/>
      </rPr>
      <t xml:space="preserve"> - </t>
    </r>
    <r>
      <rPr>
        <u/>
        <sz val="11"/>
        <color rgb="FF002060"/>
        <rFont val="Arial"/>
        <family val="2"/>
      </rPr>
      <t>in mesi</t>
    </r>
    <r>
      <rPr>
        <sz val="11"/>
        <color rgb="FF002060"/>
        <rFont val="Arial"/>
        <family val="2"/>
      </rPr>
      <t xml:space="preserve"> - dell'</t>
    </r>
    <r>
      <rPr>
        <b/>
        <sz val="11"/>
        <color rgb="FF002060"/>
        <rFont val="Arial"/>
        <family val="2"/>
      </rPr>
      <t>ultimo scatto percepito:</t>
    </r>
    <r>
      <rPr>
        <sz val="11"/>
        <color rgb="FF002060"/>
        <rFont val="Arial"/>
        <family val="2"/>
      </rPr>
      <t xml:space="preserve"> </t>
    </r>
    <r>
      <rPr>
        <sz val="9"/>
        <color rgb="FF0066FF"/>
        <rFont val="Arial"/>
        <family val="2"/>
      </rPr>
      <t>(24 o 48):</t>
    </r>
  </si>
  <si>
    <t>Numero di mesi trascorsi dall'erogazione dell'ultimo scatto attribuito al 31.12.2015</t>
  </si>
  <si>
    <r>
      <rPr>
        <b/>
        <sz val="11"/>
        <color rgb="FF002060"/>
        <rFont val="Arial"/>
        <family val="2"/>
      </rPr>
      <t>Importo dell'ultimo scatto di anzianità</t>
    </r>
    <r>
      <rPr>
        <sz val="11"/>
        <color rgb="FF002060"/>
        <rFont val="Arial"/>
        <family val="2"/>
      </rPr>
      <t xml:space="preserve"> in corso al 31.12.2015, rapportato al 100%.                             </t>
    </r>
    <r>
      <rPr>
        <sz val="9"/>
        <color rgb="FF0066FF"/>
        <rFont val="Arial"/>
        <family val="2"/>
      </rPr>
      <t>(Importo dello scatto per anzianità previsto dal CCNL [</t>
    </r>
    <r>
      <rPr>
        <i/>
        <sz val="9"/>
        <color rgb="FF0066FF"/>
        <rFont val="Arial"/>
        <family val="2"/>
      </rPr>
      <t>a tempo pieno</t>
    </r>
    <r>
      <rPr>
        <sz val="9"/>
        <color rgb="FF0066FF"/>
        <rFont val="Arial"/>
        <family val="2"/>
      </rPr>
      <t xml:space="preserve">]:    </t>
    </r>
    <r>
      <rPr>
        <b/>
        <sz val="9"/>
        <color rgb="FF0066FF"/>
        <rFont val="Arial"/>
        <family val="2"/>
      </rPr>
      <t>I° liv.</t>
    </r>
    <r>
      <rPr>
        <sz val="9"/>
        <color rgb="FF0066FF"/>
        <rFont val="Arial"/>
        <family val="2"/>
      </rPr>
      <t xml:space="preserve"> € </t>
    </r>
    <r>
      <rPr>
        <b/>
        <sz val="9"/>
        <color rgb="FF0066FF"/>
        <rFont val="Arial"/>
        <family val="2"/>
      </rPr>
      <t>23</t>
    </r>
    <r>
      <rPr>
        <sz val="9"/>
        <color rgb="FF0066FF"/>
        <rFont val="Arial"/>
        <family val="2"/>
      </rPr>
      <t xml:space="preserve">    -    </t>
    </r>
    <r>
      <rPr>
        <b/>
        <sz val="9"/>
        <color rgb="FF0066FF"/>
        <rFont val="Arial"/>
        <family val="2"/>
      </rPr>
      <t xml:space="preserve">II° </t>
    </r>
    <r>
      <rPr>
        <sz val="9"/>
        <color rgb="FF0066FF"/>
        <rFont val="Arial"/>
        <family val="2"/>
      </rPr>
      <t>e</t>
    </r>
    <r>
      <rPr>
        <b/>
        <sz val="9"/>
        <color rgb="FF0066FF"/>
        <rFont val="Arial"/>
        <family val="2"/>
      </rPr>
      <t xml:space="preserve"> III° </t>
    </r>
    <r>
      <rPr>
        <sz val="9"/>
        <color rgb="FF0066FF"/>
        <rFont val="Arial"/>
        <family val="2"/>
      </rPr>
      <t xml:space="preserve">liv. € </t>
    </r>
    <r>
      <rPr>
        <b/>
        <sz val="9"/>
        <color rgb="FF0066FF"/>
        <rFont val="Arial"/>
        <family val="2"/>
      </rPr>
      <t xml:space="preserve">25 </t>
    </r>
    <r>
      <rPr>
        <sz val="9"/>
        <color rgb="FF0066FF"/>
        <rFont val="Arial"/>
        <family val="2"/>
      </rPr>
      <t xml:space="preserve">   -    </t>
    </r>
    <r>
      <rPr>
        <b/>
        <sz val="9"/>
        <color rgb="FF0066FF"/>
        <rFont val="Arial"/>
        <family val="2"/>
      </rPr>
      <t>IV° liv.</t>
    </r>
    <r>
      <rPr>
        <sz val="9"/>
        <color rgb="FF0066FF"/>
        <rFont val="Arial"/>
        <family val="2"/>
      </rPr>
      <t xml:space="preserve"> € </t>
    </r>
    <r>
      <rPr>
        <b/>
        <sz val="9"/>
        <color rgb="FF0066FF"/>
        <rFont val="Arial"/>
        <family val="2"/>
      </rPr>
      <t>28</t>
    </r>
    <r>
      <rPr>
        <sz val="9"/>
        <color rgb="FF0066FF"/>
        <rFont val="Arial"/>
        <family val="2"/>
      </rPr>
      <t xml:space="preserve">    -    </t>
    </r>
    <r>
      <rPr>
        <b/>
        <sz val="9"/>
        <color rgb="FF0066FF"/>
        <rFont val="Arial"/>
        <family val="2"/>
      </rPr>
      <t xml:space="preserve">V° </t>
    </r>
    <r>
      <rPr>
        <sz val="9"/>
        <color rgb="FF0066FF"/>
        <rFont val="Arial"/>
        <family val="2"/>
      </rPr>
      <t>e</t>
    </r>
    <r>
      <rPr>
        <b/>
        <sz val="9"/>
        <color rgb="FF0066FF"/>
        <rFont val="Arial"/>
        <family val="2"/>
      </rPr>
      <t xml:space="preserve"> VI°</t>
    </r>
    <r>
      <rPr>
        <sz val="9"/>
        <color rgb="FF0066FF"/>
        <rFont val="Arial"/>
        <family val="2"/>
      </rPr>
      <t xml:space="preserve"> liv. € </t>
    </r>
    <r>
      <rPr>
        <b/>
        <sz val="9"/>
        <color rgb="FF0066FF"/>
        <rFont val="Arial"/>
        <family val="2"/>
      </rPr>
      <t>31</t>
    </r>
    <r>
      <rPr>
        <sz val="9"/>
        <color rgb="FF0066FF"/>
        <rFont val="Arial"/>
        <family val="2"/>
      </rPr>
      <t xml:space="preserve">    -    </t>
    </r>
    <r>
      <rPr>
        <b/>
        <sz val="9"/>
        <color rgb="FF0066FF"/>
        <rFont val="Arial"/>
        <family val="2"/>
      </rPr>
      <t xml:space="preserve">VII° </t>
    </r>
    <r>
      <rPr>
        <sz val="9"/>
        <color rgb="FF0066FF"/>
        <rFont val="Arial"/>
        <family val="2"/>
      </rPr>
      <t>e</t>
    </r>
    <r>
      <rPr>
        <b/>
        <sz val="9"/>
        <color rgb="FF0066FF"/>
        <rFont val="Arial"/>
        <family val="2"/>
      </rPr>
      <t xml:space="preserve"> VIII°</t>
    </r>
    <r>
      <rPr>
        <sz val="9"/>
        <color rgb="FF0066FF"/>
        <rFont val="Arial"/>
        <family val="2"/>
      </rPr>
      <t xml:space="preserve"> livello € </t>
    </r>
    <r>
      <rPr>
        <b/>
        <sz val="9"/>
        <color rgb="FF0066FF"/>
        <rFont val="Arial"/>
        <family val="2"/>
      </rPr>
      <t>34</t>
    </r>
    <r>
      <rPr>
        <sz val="9"/>
        <color rgb="FF0066FF"/>
        <rFont val="Arial"/>
        <family val="2"/>
      </rPr>
      <t>)</t>
    </r>
  </si>
  <si>
    <r>
      <rPr>
        <u/>
        <sz val="11"/>
        <color rgb="FF002060"/>
        <rFont val="Arial"/>
        <family val="2"/>
      </rPr>
      <t>I</t>
    </r>
    <r>
      <rPr>
        <b/>
        <u/>
        <sz val="11"/>
        <color rgb="FF002060"/>
        <rFont val="Arial"/>
        <family val="2"/>
      </rPr>
      <t>mporto complessivo</t>
    </r>
    <r>
      <rPr>
        <b/>
        <sz val="11"/>
        <color rgb="FF002060"/>
        <rFont val="Arial"/>
        <family val="2"/>
      </rPr>
      <t xml:space="preserve"> degli </t>
    </r>
    <r>
      <rPr>
        <b/>
        <u/>
        <sz val="11"/>
        <color rgb="FF002060"/>
        <rFont val="Arial"/>
        <family val="2"/>
      </rPr>
      <t>scatti</t>
    </r>
    <r>
      <rPr>
        <sz val="11"/>
        <color rgb="FF002060"/>
        <rFont val="Arial"/>
        <family val="2"/>
      </rPr>
      <t xml:space="preserve"> di anzianità </t>
    </r>
    <r>
      <rPr>
        <b/>
        <u/>
        <sz val="11"/>
        <color rgb="FF002060"/>
        <rFont val="Arial"/>
        <family val="2"/>
      </rPr>
      <t>percepiti</t>
    </r>
    <r>
      <rPr>
        <b/>
        <sz val="11"/>
        <color rgb="FF002060"/>
        <rFont val="Arial"/>
        <family val="2"/>
      </rPr>
      <t xml:space="preserve"> </t>
    </r>
    <r>
      <rPr>
        <sz val="11"/>
        <color rgb="FF002060"/>
        <rFont val="Arial"/>
        <family val="2"/>
      </rPr>
      <t xml:space="preserve">al 31.12.2015:                                                     </t>
    </r>
    <r>
      <rPr>
        <sz val="9"/>
        <color rgb="FF0066FF"/>
        <rFont val="Arial"/>
        <family val="2"/>
      </rPr>
      <t>(sono 6 a scadenza biennale e ulteriori 3 a scadenza quadriennale)</t>
    </r>
  </si>
  <si>
    <r>
      <t>Data di maturazione dello scatto (</t>
    </r>
    <r>
      <rPr>
        <u/>
        <sz val="11"/>
        <color rgb="FF002060"/>
        <rFont val="Arial"/>
        <family val="2"/>
      </rPr>
      <t>successivo al 31.12.2015</t>
    </r>
    <r>
      <rPr>
        <sz val="11"/>
        <color rgb="FF002060"/>
        <rFont val="Arial"/>
        <family val="2"/>
      </rPr>
      <t xml:space="preserve">) non ammesso dal nuovo CCNL  -  </t>
    </r>
    <r>
      <rPr>
        <sz val="11"/>
        <color rgb="FF0066FF"/>
        <rFont val="Arial"/>
        <family val="2"/>
      </rPr>
      <t>(gg/mm/aaaa):</t>
    </r>
  </si>
  <si>
    <r>
      <rPr>
        <b/>
        <sz val="11"/>
        <color rgb="FF002060"/>
        <rFont val="Arial"/>
        <family val="2"/>
      </rPr>
      <t>Data di inizio attribuzione dell'ultimo scatto</t>
    </r>
    <r>
      <rPr>
        <sz val="11"/>
        <color rgb="FF002060"/>
        <rFont val="Arial"/>
        <family val="2"/>
      </rPr>
      <t xml:space="preserve"> realmente percepito in busta paga</t>
    </r>
    <r>
      <rPr>
        <sz val="9"/>
        <color rgb="FF002060"/>
        <rFont val="Arial"/>
        <family val="2"/>
      </rPr>
      <t xml:space="preserve"> </t>
    </r>
    <r>
      <rPr>
        <sz val="9"/>
        <color rgb="FF0066FF"/>
        <rFont val="Arial"/>
        <family val="2"/>
      </rPr>
      <t>(gg/mm/aaaa)</t>
    </r>
    <r>
      <rPr>
        <sz val="11"/>
        <color rgb="FF0066FF"/>
        <rFont val="Arial"/>
        <family val="2"/>
      </rPr>
      <t xml:space="preserve">:         </t>
    </r>
    <r>
      <rPr>
        <sz val="10"/>
        <color rgb="FF0066FF"/>
        <rFont val="Arial"/>
        <family val="2"/>
      </rPr>
      <t>Se la data di assunzione del dipendente è successiva al 1° gennaio 2014, scrivere la data di assunzione.</t>
    </r>
  </si>
  <si>
    <t>à</t>
  </si>
  <si>
    <t>CALCOLO LIQUIDAZIONE A CONGUAGLIO DA EFFETTUARSI NEL 2016/2017</t>
  </si>
  <si>
    <t>GIA' PERCEPITO</t>
  </si>
  <si>
    <t>XIII^ Mensilità 2016  --&gt;</t>
  </si>
  <si>
    <r>
      <rPr>
        <b/>
        <u/>
        <sz val="11"/>
        <color rgb="FF002060"/>
        <rFont val="Arial"/>
        <family val="2"/>
      </rPr>
      <t>Data di erogazione</t>
    </r>
    <r>
      <rPr>
        <b/>
        <sz val="11"/>
        <color rgb="FF002060"/>
        <rFont val="Arial"/>
        <family val="2"/>
      </rPr>
      <t xml:space="preserve"> in busta paga del </t>
    </r>
    <r>
      <rPr>
        <b/>
        <u/>
        <sz val="11"/>
        <color rgb="FF002060"/>
        <rFont val="Arial"/>
        <family val="2"/>
      </rPr>
      <t>conguaglio</t>
    </r>
    <r>
      <rPr>
        <b/>
        <sz val="11"/>
        <color rgb="FF002060"/>
        <rFont val="Arial"/>
        <family val="2"/>
      </rPr>
      <t xml:space="preserve"> </t>
    </r>
    <r>
      <rPr>
        <sz val="11"/>
        <color rgb="FF002060"/>
        <rFont val="Arial"/>
        <family val="2"/>
      </rPr>
      <t xml:space="preserve"> - </t>
    </r>
    <r>
      <rPr>
        <sz val="11"/>
        <color rgb="FF0070C0"/>
        <rFont val="Arial"/>
        <family val="2"/>
      </rPr>
      <t xml:space="preserve"> </t>
    </r>
    <r>
      <rPr>
        <sz val="11"/>
        <color rgb="FF0066FF"/>
        <rFont val="Arial"/>
        <family val="2"/>
      </rPr>
      <t xml:space="preserve">(gg/mm/aaaa):  </t>
    </r>
    <r>
      <rPr>
        <i/>
        <sz val="11"/>
        <color rgb="FFFF0000"/>
        <rFont val="Arial"/>
        <family val="2"/>
      </rPr>
      <t xml:space="preserve">I conteggi "suggeriti" sono riferiti a situazioni standard. Per casi particolari occorre elaborare opportunamente gli importi. </t>
    </r>
  </si>
  <si>
    <t xml:space="preserve">Cognome e Nome dipendente:        </t>
  </si>
  <si>
    <r>
      <t xml:space="preserve">CCNL FISM 2016/2018   </t>
    </r>
    <r>
      <rPr>
        <b/>
        <sz val="14"/>
        <color rgb="FF00B0F0"/>
        <rFont val="Arial"/>
        <family val="2"/>
      </rPr>
      <t>decorrenza</t>
    </r>
    <r>
      <rPr>
        <b/>
        <sz val="16"/>
        <color rgb="FF00B0F0"/>
        <rFont val="Arial"/>
        <family val="2"/>
      </rPr>
      <t xml:space="preserve"> 12.12.2016</t>
    </r>
  </si>
  <si>
    <r>
      <rPr>
        <sz val="10"/>
        <color rgb="FFFF0000"/>
        <rFont val="Arial"/>
        <family val="2"/>
      </rPr>
      <t>Art. 45</t>
    </r>
    <r>
      <rPr>
        <sz val="16"/>
        <color rgb="FFFF0000"/>
        <rFont val="Arial"/>
        <family val="2"/>
      </rPr>
      <t xml:space="preserve">  </t>
    </r>
    <r>
      <rPr>
        <sz val="16"/>
        <color rgb="FFFF0000"/>
        <rFont val="Arial Narrow"/>
        <family val="2"/>
      </rPr>
      <t xml:space="preserve">                                                                                                 </t>
    </r>
    <r>
      <rPr>
        <b/>
        <sz val="16"/>
        <color rgb="FFFF0000"/>
        <rFont val="Arial Narrow"/>
        <family val="2"/>
      </rPr>
      <t xml:space="preserve">CALCOLO DELLO SCATTO DI ANZIANITA' IN CORSO AL:  </t>
    </r>
    <r>
      <rPr>
        <sz val="16"/>
        <color rgb="FFFF0000"/>
        <rFont val="Arial Narrow"/>
        <family val="2"/>
      </rPr>
      <t xml:space="preserve">  </t>
    </r>
    <r>
      <rPr>
        <sz val="16"/>
        <color theme="0"/>
        <rFont val="Arial Narrow"/>
        <family val="2"/>
      </rPr>
      <t xml:space="preserve">                                                                    .</t>
    </r>
  </si>
  <si>
    <r>
      <rPr>
        <b/>
        <sz val="10"/>
        <color rgb="FFFF0000"/>
        <rFont val="Arial"/>
        <family val="2"/>
      </rPr>
      <t xml:space="preserve">P.S. </t>
    </r>
    <r>
      <rPr>
        <sz val="10"/>
        <color rgb="FFFF0000"/>
        <rFont val="Arial"/>
        <family val="2"/>
      </rPr>
      <t>- Dopo la data del</t>
    </r>
  </si>
  <si>
    <r>
      <t xml:space="preserve">l'importo  dovuto  sarà quello consolitato,  di  </t>
    </r>
    <r>
      <rPr>
        <b/>
        <sz val="9"/>
        <color rgb="FFFF0000"/>
        <rFont val="Arial"/>
        <family val="2"/>
      </rPr>
      <t>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</si>
</sst>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_ ;[Red]\-#,##0.00\ "/>
    <numFmt numFmtId="166" formatCode="[$-410]mmm\-yy;@"/>
    <numFmt numFmtId="167" formatCode="[$-410]mmmm\-yy;@"/>
  </numFmts>
  <fonts count="56" x14ac:knownFonts="1">
    <font>
      <sz val="11"/>
      <color theme="1"/>
      <name val="Arial"/>
      <family val="2"/>
    </font>
    <font>
      <sz val="11"/>
      <color rgb="FF002060"/>
      <name val="Arial"/>
      <family val="2"/>
    </font>
    <font>
      <sz val="9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4"/>
      <color rgb="FF002060"/>
      <name val="Arial"/>
      <family val="2"/>
    </font>
    <font>
      <u/>
      <sz val="11"/>
      <color rgb="FF00206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sz val="9"/>
      <color theme="4" tint="-0.249977111117893"/>
      <name val="Arial Narrow"/>
      <family val="2"/>
    </font>
    <font>
      <b/>
      <sz val="16"/>
      <color rgb="FF002060"/>
      <name val="Arial"/>
      <family val="2"/>
    </font>
    <font>
      <u/>
      <sz val="9"/>
      <color indexed="10"/>
      <name val="Arial"/>
      <family val="2"/>
    </font>
    <font>
      <sz val="9"/>
      <color indexed="10"/>
      <name val="Arial"/>
      <family val="2"/>
    </font>
    <font>
      <u/>
      <sz val="4"/>
      <color indexed="10"/>
      <name val="Arial"/>
      <family val="2"/>
    </font>
    <font>
      <sz val="11"/>
      <color rgb="FF0070C0"/>
      <name val="Arial"/>
      <family val="2"/>
    </font>
    <font>
      <sz val="9"/>
      <color rgb="FF0066FF"/>
      <name val="Arial"/>
      <family val="2"/>
    </font>
    <font>
      <sz val="11"/>
      <color rgb="FF0066FF"/>
      <name val="Arial"/>
      <family val="2"/>
    </font>
    <font>
      <b/>
      <sz val="10"/>
      <color rgb="FF0066FF"/>
      <name val="Arial"/>
      <family val="2"/>
    </font>
    <font>
      <b/>
      <sz val="10"/>
      <color rgb="FF0066FF"/>
      <name val="Calibri"/>
      <family val="2"/>
      <scheme val="minor"/>
    </font>
    <font>
      <b/>
      <sz val="8"/>
      <color rgb="FF0066FF"/>
      <name val="Arial"/>
      <family val="2"/>
    </font>
    <font>
      <b/>
      <sz val="9"/>
      <color rgb="FF0066FF"/>
      <name val="Arial"/>
      <family val="2"/>
    </font>
    <font>
      <b/>
      <sz val="10.5"/>
      <color rgb="FF0066FF"/>
      <name val="Calibri"/>
      <family val="2"/>
      <scheme val="minor"/>
    </font>
    <font>
      <sz val="66"/>
      <color rgb="FFFF0000"/>
      <name val="Wingdings"/>
      <charset val="2"/>
    </font>
    <font>
      <b/>
      <sz val="12"/>
      <color rgb="FFFF0000"/>
      <name val="Arial"/>
      <family val="2"/>
    </font>
    <font>
      <b/>
      <u/>
      <sz val="11"/>
      <color rgb="FF002060"/>
      <name val="Arial"/>
      <family val="2"/>
    </font>
    <font>
      <i/>
      <sz val="9"/>
      <color rgb="FF0066FF"/>
      <name val="Arial"/>
      <family val="2"/>
    </font>
    <font>
      <b/>
      <sz val="10"/>
      <color theme="0"/>
      <name val="Arial"/>
      <family val="2"/>
    </font>
    <font>
      <sz val="10"/>
      <color rgb="FF0066FF"/>
      <name val="Arial"/>
      <family val="2"/>
    </font>
    <font>
      <b/>
      <sz val="13"/>
      <color rgb="FF00206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3"/>
      <color rgb="FF0000FF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sz val="9"/>
      <color rgb="FF0066FF"/>
      <name val="ZDingbats"/>
    </font>
    <font>
      <b/>
      <sz val="9"/>
      <color indexed="10"/>
      <name val="Tahoma"/>
      <family val="2"/>
    </font>
    <font>
      <i/>
      <sz val="11"/>
      <color rgb="FFFF0000"/>
      <name val="Arial"/>
      <family val="2"/>
    </font>
    <font>
      <b/>
      <i/>
      <sz val="10"/>
      <color rgb="FF0070C0"/>
      <name val="Arial"/>
      <family val="2"/>
    </font>
    <font>
      <sz val="11"/>
      <color rgb="FFFF0000"/>
      <name val="Arial"/>
      <family val="2"/>
    </font>
    <font>
      <b/>
      <sz val="14"/>
      <color rgb="FF00B0F0"/>
      <name val="Arial"/>
      <family val="2"/>
    </font>
    <font>
      <b/>
      <sz val="16"/>
      <color rgb="FF00B0F0"/>
      <name val="Arial"/>
      <family val="2"/>
    </font>
    <font>
      <b/>
      <sz val="16"/>
      <color rgb="FFFF0000"/>
      <name val="Arial Narrow"/>
      <family val="2"/>
    </font>
    <font>
      <sz val="16"/>
      <color rgb="FFFF0000"/>
      <name val="Arial Narrow"/>
      <family val="2"/>
    </font>
    <font>
      <sz val="16"/>
      <color theme="0"/>
      <name val="Arial Narrow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0070C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FFF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rgb="FFF7FFFF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theme="4" tint="-0.24994659260841701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theme="4" tint="-0.24994659260841701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double">
        <color theme="4" tint="-0.24994659260841701"/>
      </top>
      <bottom style="double">
        <color rgb="FF0070C0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double">
        <color rgb="FF0070C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FF0000"/>
      </left>
      <right/>
      <top style="medium">
        <color theme="4" tint="-0.24994659260841701"/>
      </top>
      <bottom style="thin">
        <color rgb="FFFF0000"/>
      </bottom>
      <diagonal/>
    </border>
    <border>
      <left/>
      <right style="double">
        <color theme="4" tint="-0.24994659260841701"/>
      </right>
      <top style="medium">
        <color theme="4" tint="-0.24994659260841701"/>
      </top>
      <bottom style="thin">
        <color rgb="FFFF0000"/>
      </bottom>
      <diagonal/>
    </border>
    <border>
      <left/>
      <right style="double">
        <color theme="4" tint="-0.24994659260841701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double">
        <color theme="4" tint="-0.24994659260841701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 style="double">
        <color rgb="FF0070C0"/>
      </left>
      <right/>
      <top style="double">
        <color theme="4" tint="-0.24994659260841701"/>
      </top>
      <bottom style="double">
        <color rgb="FF0070C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double">
        <color theme="4" tint="-0.24994659260841701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medium">
        <color theme="4" tint="-0.24994659260841701"/>
      </bottom>
      <diagonal/>
    </border>
    <border>
      <left/>
      <right style="double">
        <color theme="4" tint="-0.24994659260841701"/>
      </right>
      <top style="double">
        <color rgb="FF0070C0"/>
      </top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theme="4" tint="-0.24994659260841701"/>
      </right>
      <top/>
      <bottom style="double">
        <color rgb="FF0070C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double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n">
        <color rgb="FFFF000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thin">
        <color rgb="FFFF000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0070C0"/>
      </left>
      <right/>
      <top style="thin">
        <color rgb="FFFF0000"/>
      </top>
      <bottom style="thin">
        <color rgb="FFFF0000"/>
      </bottom>
      <diagonal/>
    </border>
    <border>
      <left style="double">
        <color rgb="FF0070C0"/>
      </left>
      <right/>
      <top/>
      <bottom style="thin">
        <color rgb="FFFF0000"/>
      </bottom>
      <diagonal/>
    </border>
    <border>
      <left/>
      <right/>
      <top/>
      <bottom style="double">
        <color theme="4" tint="-0.24994659260841701"/>
      </bottom>
      <diagonal/>
    </border>
    <border>
      <left style="double">
        <color rgb="FF0070C0"/>
      </left>
      <right style="thin">
        <color rgb="FFFF0000"/>
      </right>
      <top style="thin">
        <color rgb="FFFF0000"/>
      </top>
      <bottom/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theme="4" tint="-0.24994659260841701"/>
      </right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double">
        <color theme="4" tint="-0.24994659260841701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FF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 style="double">
        <color rgb="FF0070C0"/>
      </right>
      <top/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/>
      <bottom style="thin">
        <color rgb="FFFF0000"/>
      </bottom>
      <diagonal/>
    </border>
    <border>
      <left style="double">
        <color rgb="FF0070C0"/>
      </left>
      <right style="double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0070C0"/>
      </right>
      <top style="double">
        <color rgb="FF0070C0"/>
      </top>
      <bottom style="thin">
        <color rgb="FFFF0000"/>
      </bottom>
      <diagonal/>
    </border>
    <border>
      <left style="thin">
        <color rgb="FFFF0000"/>
      </left>
      <right style="double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0070C0"/>
      </right>
      <top style="double">
        <color rgb="FF0070C0"/>
      </top>
      <bottom/>
      <diagonal/>
    </border>
    <border>
      <left style="thin">
        <color rgb="FFFF0000"/>
      </left>
      <right style="double">
        <color rgb="FF0070C0"/>
      </right>
      <top/>
      <bottom style="double">
        <color rgb="FF0070C0"/>
      </bottom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left" vertical="center" wrapText="1"/>
    </xf>
    <xf numFmtId="0" fontId="12" fillId="0" borderId="0" xfId="0" applyFont="1"/>
    <xf numFmtId="165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Protection="1">
      <protection hidden="1"/>
    </xf>
    <xf numFmtId="165" fontId="14" fillId="0" borderId="13" xfId="0" applyNumberFormat="1" applyFont="1" applyBorder="1" applyAlignment="1" applyProtection="1">
      <alignment horizontal="left" vertical="center"/>
      <protection hidden="1"/>
    </xf>
    <xf numFmtId="165" fontId="15" fillId="4" borderId="6" xfId="0" applyNumberFormat="1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Border="1" applyProtection="1">
      <protection hidden="1"/>
    </xf>
    <xf numFmtId="164" fontId="3" fillId="4" borderId="4" xfId="0" applyNumberFormat="1" applyFont="1" applyFill="1" applyBorder="1" applyAlignment="1" applyProtection="1">
      <alignment horizontal="right" vertical="center" wrapText="1"/>
      <protection hidden="1"/>
    </xf>
    <xf numFmtId="2" fontId="3" fillId="4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165" fontId="4" fillId="4" borderId="4" xfId="0" applyNumberFormat="1" applyFont="1" applyFill="1" applyBorder="1" applyAlignment="1" applyProtection="1">
      <alignment horizontal="right" vertical="center" wrapText="1"/>
      <protection hidden="1"/>
    </xf>
    <xf numFmtId="165" fontId="15" fillId="4" borderId="4" xfId="0" applyNumberFormat="1" applyFont="1" applyFill="1" applyBorder="1" applyAlignment="1" applyProtection="1">
      <alignment horizontal="right" vertical="center" wrapText="1"/>
      <protection hidden="1"/>
    </xf>
    <xf numFmtId="0" fontId="22" fillId="3" borderId="6" xfId="0" applyFont="1" applyFill="1" applyBorder="1" applyAlignment="1">
      <alignment horizontal="right" vertical="center" wrapText="1"/>
    </xf>
    <xf numFmtId="1" fontId="22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22" fillId="3" borderId="6" xfId="0" applyNumberFormat="1" applyFont="1" applyFill="1" applyBorder="1" applyAlignment="1" applyProtection="1">
      <alignment vertical="center" wrapText="1"/>
      <protection hidden="1"/>
    </xf>
    <xf numFmtId="2" fontId="22" fillId="3" borderId="6" xfId="0" applyNumberFormat="1" applyFont="1" applyFill="1" applyBorder="1" applyAlignment="1" applyProtection="1">
      <alignment vertical="center" wrapText="1"/>
      <protection hidden="1"/>
    </xf>
    <xf numFmtId="167" fontId="23" fillId="3" borderId="10" xfId="0" applyNumberFormat="1" applyFont="1" applyFill="1" applyBorder="1" applyAlignment="1" applyProtection="1">
      <alignment vertical="center" wrapText="1"/>
      <protection hidden="1"/>
    </xf>
    <xf numFmtId="165" fontId="24" fillId="3" borderId="6" xfId="0" applyNumberFormat="1" applyFont="1" applyFill="1" applyBorder="1" applyAlignment="1" applyProtection="1">
      <alignment vertical="center" wrapText="1"/>
      <protection hidden="1"/>
    </xf>
    <xf numFmtId="165" fontId="31" fillId="0" borderId="5" xfId="0" applyNumberFormat="1" applyFont="1" applyFill="1" applyBorder="1" applyAlignment="1" applyProtection="1">
      <alignment vertical="center" wrapText="1"/>
      <protection hidden="1"/>
    </xf>
    <xf numFmtId="165" fontId="22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right" vertical="center" wrapText="1"/>
      <protection hidden="1"/>
    </xf>
    <xf numFmtId="165" fontId="32" fillId="0" borderId="5" xfId="0" applyNumberFormat="1" applyFont="1" applyFill="1" applyBorder="1" applyAlignment="1" applyProtection="1">
      <alignment horizontal="center" vertical="center" wrapText="1"/>
      <protection hidden="1"/>
    </xf>
    <xf numFmtId="10" fontId="3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14" fontId="5" fillId="2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14" fontId="26" fillId="3" borderId="25" xfId="0" applyNumberFormat="1" applyFont="1" applyFill="1" applyBorder="1" applyAlignment="1" applyProtection="1">
      <alignment vertical="center" wrapText="1"/>
      <protection hidden="1"/>
    </xf>
    <xf numFmtId="14" fontId="5" fillId="2" borderId="15" xfId="0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/>
    <xf numFmtId="0" fontId="15" fillId="6" borderId="28" xfId="0" applyFont="1" applyFill="1" applyBorder="1" applyAlignment="1">
      <alignment horizontal="center" vertical="center"/>
    </xf>
    <xf numFmtId="0" fontId="28" fillId="6" borderId="28" xfId="0" applyFont="1" applyFill="1" applyBorder="1" applyAlignment="1">
      <alignment vertical="center"/>
    </xf>
    <xf numFmtId="0" fontId="28" fillId="6" borderId="29" xfId="0" applyFont="1" applyFill="1" applyBorder="1" applyAlignment="1">
      <alignment vertical="center"/>
    </xf>
    <xf numFmtId="0" fontId="27" fillId="0" borderId="17" xfId="0" applyFont="1" applyBorder="1" applyAlignment="1" applyProtection="1">
      <alignment horizontal="right" vertical="center" wrapText="1"/>
      <protection hidden="1"/>
    </xf>
    <xf numFmtId="0" fontId="21" fillId="0" borderId="3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165" fontId="32" fillId="3" borderId="9" xfId="0" applyNumberFormat="1" applyFont="1" applyFill="1" applyBorder="1" applyAlignment="1" applyProtection="1">
      <alignment horizontal="right" vertical="center" wrapText="1"/>
      <protection hidden="1"/>
    </xf>
    <xf numFmtId="165" fontId="32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0" fontId="1" fillId="0" borderId="2" xfId="1" applyNumberFormat="1" applyFont="1" applyBorder="1" applyAlignment="1" applyProtection="1">
      <alignment horizontal="center" vertical="center" wrapText="1"/>
      <protection hidden="1"/>
    </xf>
    <xf numFmtId="165" fontId="39" fillId="4" borderId="24" xfId="0" applyNumberFormat="1" applyFont="1" applyFill="1" applyBorder="1" applyAlignment="1" applyProtection="1">
      <alignment horizontal="right" vertical="center" wrapText="1"/>
      <protection hidden="1"/>
    </xf>
    <xf numFmtId="14" fontId="33" fillId="2" borderId="4" xfId="0" applyNumberFormat="1" applyFont="1" applyFill="1" applyBorder="1" applyAlignment="1" applyProtection="1">
      <alignment vertical="center" wrapText="1"/>
      <protection locked="0"/>
    </xf>
    <xf numFmtId="1" fontId="33" fillId="2" borderId="4" xfId="0" applyNumberFormat="1" applyFont="1" applyFill="1" applyBorder="1" applyAlignment="1" applyProtection="1">
      <alignment vertical="center" wrapText="1"/>
      <protection locked="0"/>
    </xf>
    <xf numFmtId="164" fontId="3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3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33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33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3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>
      <alignment horizontal="center" vertical="center" wrapText="1"/>
    </xf>
    <xf numFmtId="14" fontId="25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vertical="center"/>
      <protection hidden="1"/>
    </xf>
    <xf numFmtId="165" fontId="24" fillId="3" borderId="14" xfId="0" applyNumberFormat="1" applyFont="1" applyFill="1" applyBorder="1" applyAlignment="1" applyProtection="1">
      <alignment vertical="center" wrapText="1"/>
      <protection hidden="1"/>
    </xf>
    <xf numFmtId="165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165" fontId="24" fillId="3" borderId="46" xfId="0" applyNumberFormat="1" applyFont="1" applyFill="1" applyBorder="1" applyAlignment="1" applyProtection="1">
      <alignment vertical="center" wrapText="1"/>
      <protection hidden="1"/>
    </xf>
    <xf numFmtId="165" fontId="4" fillId="4" borderId="15" xfId="0" applyNumberFormat="1" applyFont="1" applyFill="1" applyBorder="1" applyAlignment="1" applyProtection="1">
      <alignment horizontal="right" vertical="center" wrapText="1"/>
      <protection hidden="1"/>
    </xf>
    <xf numFmtId="165" fontId="4" fillId="4" borderId="4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48" xfId="0" applyBorder="1" applyProtection="1">
      <protection hidden="1"/>
    </xf>
    <xf numFmtId="0" fontId="5" fillId="5" borderId="18" xfId="0" applyFont="1" applyFill="1" applyBorder="1" applyAlignment="1" applyProtection="1">
      <alignment vertical="center"/>
      <protection hidden="1"/>
    </xf>
    <xf numFmtId="0" fontId="5" fillId="5" borderId="19" xfId="0" applyFont="1" applyFill="1" applyBorder="1" applyAlignment="1" applyProtection="1">
      <alignment vertical="center"/>
      <protection hidden="1"/>
    </xf>
    <xf numFmtId="0" fontId="5" fillId="5" borderId="20" xfId="0" applyFont="1" applyFill="1" applyBorder="1" applyAlignment="1" applyProtection="1">
      <alignment vertical="center"/>
      <protection hidden="1"/>
    </xf>
    <xf numFmtId="0" fontId="5" fillId="5" borderId="0" xfId="0" applyFont="1" applyFill="1" applyBorder="1" applyAlignment="1" applyProtection="1">
      <alignment vertical="center"/>
      <protection hidden="1"/>
    </xf>
    <xf numFmtId="0" fontId="44" fillId="0" borderId="20" xfId="0" applyFont="1" applyBorder="1"/>
    <xf numFmtId="0" fontId="50" fillId="0" borderId="0" xfId="0" applyFont="1" applyBorder="1" applyAlignment="1" applyProtection="1">
      <alignment horizontal="right" vertical="center"/>
      <protection hidden="1"/>
    </xf>
    <xf numFmtId="0" fontId="52" fillId="0" borderId="39" xfId="0" applyFont="1" applyBorder="1" applyAlignment="1" applyProtection="1">
      <alignment vertical="center"/>
      <protection hidden="1"/>
    </xf>
    <xf numFmtId="165" fontId="35" fillId="0" borderId="0" xfId="0" applyNumberFormat="1" applyFont="1" applyBorder="1" applyAlignment="1" applyProtection="1">
      <alignment horizontal="left" vertical="center"/>
      <protection hidden="1"/>
    </xf>
    <xf numFmtId="14" fontId="35" fillId="0" borderId="0" xfId="0" applyNumberFormat="1" applyFont="1" applyBorder="1" applyAlignment="1" applyProtection="1">
      <alignment horizontal="center" vertical="center"/>
      <protection hidden="1"/>
    </xf>
    <xf numFmtId="167" fontId="43" fillId="4" borderId="44" xfId="0" applyNumberFormat="1" applyFont="1" applyFill="1" applyBorder="1" applyAlignment="1" applyProtection="1">
      <alignment vertical="center" wrapText="1"/>
      <protection hidden="1"/>
    </xf>
    <xf numFmtId="167" fontId="54" fillId="4" borderId="45" xfId="0" applyNumberFormat="1" applyFont="1" applyFill="1" applyBorder="1" applyAlignment="1" applyProtection="1">
      <alignment vertical="center" wrapText="1"/>
      <protection hidden="1"/>
    </xf>
    <xf numFmtId="0" fontId="48" fillId="5" borderId="50" xfId="0" applyFont="1" applyFill="1" applyBorder="1" applyAlignment="1" applyProtection="1">
      <alignment horizontal="left" vertical="center" wrapText="1"/>
      <protection hidden="1"/>
    </xf>
    <xf numFmtId="0" fontId="48" fillId="5" borderId="18" xfId="0" applyFont="1" applyFill="1" applyBorder="1" applyAlignment="1" applyProtection="1">
      <alignment horizontal="left" vertical="center" wrapText="1"/>
      <protection hidden="1"/>
    </xf>
    <xf numFmtId="0" fontId="48" fillId="5" borderId="51" xfId="0" applyFont="1" applyFill="1" applyBorder="1" applyAlignment="1" applyProtection="1">
      <alignment horizontal="left" vertical="center" wrapText="1"/>
      <protection hidden="1"/>
    </xf>
    <xf numFmtId="0" fontId="48" fillId="5" borderId="27" xfId="0" applyFont="1" applyFill="1" applyBorder="1" applyAlignment="1" applyProtection="1">
      <alignment horizontal="left" vertical="center" wrapText="1"/>
      <protection hidden="1"/>
    </xf>
    <xf numFmtId="14" fontId="38" fillId="5" borderId="56" xfId="0" applyNumberFormat="1" applyFont="1" applyFill="1" applyBorder="1" applyAlignment="1" applyProtection="1">
      <alignment horizontal="center" vertical="center"/>
      <protection hidden="1"/>
    </xf>
    <xf numFmtId="14" fontId="38" fillId="5" borderId="57" xfId="0" applyNumberFormat="1" applyFont="1" applyFill="1" applyBorder="1" applyAlignment="1" applyProtection="1">
      <alignment horizontal="center" vertical="center"/>
      <protection hidden="1"/>
    </xf>
    <xf numFmtId="167" fontId="4" fillId="4" borderId="37" xfId="0" applyNumberFormat="1" applyFont="1" applyFill="1" applyBorder="1" applyAlignment="1" applyProtection="1">
      <alignment horizontal="right" vertical="center" wrapText="1"/>
      <protection hidden="1"/>
    </xf>
    <xf numFmtId="167" fontId="4" fillId="4" borderId="5" xfId="0" applyNumberFormat="1" applyFont="1" applyFill="1" applyBorder="1" applyAlignment="1" applyProtection="1">
      <alignment horizontal="right" vertical="center" wrapText="1"/>
      <protection hidden="1"/>
    </xf>
    <xf numFmtId="167" fontId="4" fillId="4" borderId="38" xfId="0" applyNumberFormat="1" applyFont="1" applyFill="1" applyBorder="1" applyAlignment="1" applyProtection="1">
      <alignment horizontal="right" vertical="center" wrapText="1"/>
      <protection hidden="1"/>
    </xf>
    <xf numFmtId="167" fontId="4" fillId="4" borderId="31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164" fontId="7" fillId="2" borderId="21" xfId="0" applyNumberFormat="1" applyFont="1" applyFill="1" applyBorder="1" applyAlignment="1" applyProtection="1">
      <alignment horizontal="left" vertical="top" wrapText="1"/>
      <protection locked="0"/>
    </xf>
    <xf numFmtId="164" fontId="7" fillId="2" borderId="7" xfId="0" applyNumberFormat="1" applyFont="1" applyFill="1" applyBorder="1" applyAlignment="1" applyProtection="1">
      <alignment horizontal="left" vertical="top" wrapText="1"/>
      <protection locked="0"/>
    </xf>
    <xf numFmtId="164" fontId="7" fillId="2" borderId="8" xfId="0" applyNumberFormat="1" applyFont="1" applyFill="1" applyBorder="1" applyAlignment="1" applyProtection="1">
      <alignment horizontal="left" vertical="top" wrapText="1"/>
      <protection locked="0"/>
    </xf>
    <xf numFmtId="164" fontId="35" fillId="2" borderId="54" xfId="0" applyNumberFormat="1" applyFont="1" applyFill="1" applyBorder="1" applyAlignment="1" applyProtection="1">
      <alignment horizontal="left" vertical="center" wrapText="1"/>
      <protection locked="0"/>
    </xf>
    <xf numFmtId="164" fontId="35" fillId="2" borderId="49" xfId="0" applyNumberFormat="1" applyFont="1" applyFill="1" applyBorder="1" applyAlignment="1" applyProtection="1">
      <alignment horizontal="left" vertical="center" wrapText="1"/>
      <protection locked="0"/>
    </xf>
    <xf numFmtId="164" fontId="36" fillId="2" borderId="55" xfId="0" applyNumberFormat="1" applyFont="1" applyFill="1" applyBorder="1" applyAlignment="1" applyProtection="1">
      <alignment horizontal="left" vertical="center" wrapText="1"/>
      <protection locked="0"/>
    </xf>
    <xf numFmtId="164" fontId="36" fillId="2" borderId="5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left" vertical="center" wrapText="1"/>
      <protection hidden="1"/>
    </xf>
    <xf numFmtId="0" fontId="1" fillId="0" borderId="38" xfId="0" applyFont="1" applyBorder="1" applyAlignment="1" applyProtection="1">
      <alignment horizontal="left" vertical="center" wrapText="1"/>
      <protection hidden="1"/>
    </xf>
    <xf numFmtId="0" fontId="1" fillId="0" borderId="53" xfId="0" applyFont="1" applyBorder="1" applyAlignment="1" applyProtection="1">
      <alignment horizontal="left" vertical="center" wrapText="1"/>
      <protection hidden="1"/>
    </xf>
    <xf numFmtId="0" fontId="1" fillId="0" borderId="37" xfId="0" applyFont="1" applyBorder="1" applyAlignment="1" applyProtection="1">
      <alignment horizontal="left" vertical="center" wrapText="1"/>
      <protection hidden="1"/>
    </xf>
    <xf numFmtId="0" fontId="46" fillId="5" borderId="20" xfId="0" applyFont="1" applyFill="1" applyBorder="1" applyAlignment="1" applyProtection="1">
      <alignment horizontal="center" wrapText="1"/>
      <protection hidden="1"/>
    </xf>
    <xf numFmtId="0" fontId="46" fillId="5" borderId="0" xfId="0" applyFont="1" applyFill="1" applyBorder="1" applyAlignment="1" applyProtection="1">
      <alignment horizontal="center" wrapText="1"/>
      <protection hidden="1"/>
    </xf>
    <xf numFmtId="0" fontId="46" fillId="5" borderId="38" xfId="0" applyFont="1" applyFill="1" applyBorder="1" applyAlignment="1" applyProtection="1">
      <alignment horizontal="center" wrapText="1"/>
      <protection hidden="1"/>
    </xf>
    <xf numFmtId="0" fontId="46" fillId="5" borderId="9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166" fontId="5" fillId="4" borderId="37" xfId="0" applyNumberFormat="1" applyFont="1" applyFill="1" applyBorder="1" applyAlignment="1" applyProtection="1">
      <alignment horizontal="right" vertical="center" wrapText="1"/>
      <protection hidden="1"/>
    </xf>
    <xf numFmtId="166" fontId="5" fillId="4" borderId="5" xfId="0" applyNumberFormat="1" applyFont="1" applyFill="1" applyBorder="1" applyAlignment="1" applyProtection="1">
      <alignment horizontal="right" vertical="center" wrapText="1"/>
      <protection hidden="1"/>
    </xf>
    <xf numFmtId="0" fontId="40" fillId="7" borderId="41" xfId="0" applyFont="1" applyFill="1" applyBorder="1" applyAlignment="1">
      <alignment horizontal="center" vertical="center" wrapText="1"/>
    </xf>
    <xf numFmtId="0" fontId="40" fillId="7" borderId="42" xfId="0" applyFont="1" applyFill="1" applyBorder="1" applyAlignment="1">
      <alignment horizontal="center" vertical="center" wrapText="1"/>
    </xf>
    <xf numFmtId="0" fontId="40" fillId="7" borderId="43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left" vertical="center" wrapText="1"/>
      <protection hidden="1"/>
    </xf>
    <xf numFmtId="0" fontId="4" fillId="0" borderId="34" xfId="0" applyFont="1" applyBorder="1" applyAlignment="1" applyProtection="1">
      <alignment horizontal="left" vertical="center" wrapText="1"/>
      <protection hidden="1"/>
    </xf>
    <xf numFmtId="0" fontId="4" fillId="0" borderId="35" xfId="0" applyFont="1" applyBorder="1" applyAlignment="1" applyProtection="1">
      <alignment horizontal="left" vertical="center" wrapText="1"/>
      <protection hidden="1"/>
    </xf>
    <xf numFmtId="0" fontId="37" fillId="3" borderId="22" xfId="0" applyFont="1" applyFill="1" applyBorder="1" applyAlignment="1" applyProtection="1">
      <alignment horizontal="left" vertical="center" wrapText="1"/>
      <protection hidden="1"/>
    </xf>
    <xf numFmtId="0" fontId="37" fillId="3" borderId="23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</cellXfs>
  <cellStyles count="2">
    <cellStyle name="Normale" xfId="0" builtinId="0"/>
    <cellStyle name="Percentuale" xfId="1" builtinId="5"/>
  </cellStyles>
  <dxfs count="17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 patternType="lightVertical">
          <fgColor rgb="FF0066FF"/>
          <bgColor auto="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2" defaultPivotStyle="PivotStyleLight16"/>
  <colors>
    <mruColors>
      <color rgb="FF0066FF"/>
      <color rgb="FF0000FF"/>
      <color rgb="FF66FF66"/>
      <color rgb="FFFFBAB3"/>
      <color rgb="FFFFFFCC"/>
      <color rgb="FFFFFF99"/>
      <color rgb="FFCCFFCC"/>
      <color rgb="FFF4F9F1"/>
      <color rgb="FFF7FFFF"/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677333</xdr:colOff>
      <xdr:row>23</xdr:row>
      <xdr:rowOff>76200</xdr:rowOff>
    </xdr:from>
    <xdr:to>
      <xdr:col>3</xdr:col>
      <xdr:colOff>905933</xdr:colOff>
      <xdr:row>23</xdr:row>
      <xdr:rowOff>211666</xdr:rowOff>
    </xdr:to>
    <xdr:sp macro="" textlink="">
      <xdr:nvSpPr>
        <xdr:cNvPr id="24" name="Freccia angolare in su 23"/>
        <xdr:cNvSpPr/>
      </xdr:nvSpPr>
      <xdr:spPr>
        <a:xfrm rot="10800000" flipH="1">
          <a:off x="2912533" y="8822267"/>
          <a:ext cx="228600" cy="135466"/>
        </a:xfrm>
        <a:prstGeom prst="bentUpArrow">
          <a:avLst>
            <a:gd name="adj1" fmla="val 17308"/>
            <a:gd name="adj2" fmla="val 37179"/>
            <a:gd name="adj3" fmla="val 467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948266</xdr:colOff>
      <xdr:row>23</xdr:row>
      <xdr:rowOff>84666</xdr:rowOff>
    </xdr:from>
    <xdr:to>
      <xdr:col>6</xdr:col>
      <xdr:colOff>1176866</xdr:colOff>
      <xdr:row>23</xdr:row>
      <xdr:rowOff>220132</xdr:rowOff>
    </xdr:to>
    <xdr:sp macro="" textlink="">
      <xdr:nvSpPr>
        <xdr:cNvPr id="25" name="Freccia angolare in su 24"/>
        <xdr:cNvSpPr/>
      </xdr:nvSpPr>
      <xdr:spPr>
        <a:xfrm rot="10800000" flipH="1">
          <a:off x="5714999" y="8830733"/>
          <a:ext cx="228600" cy="135466"/>
        </a:xfrm>
        <a:prstGeom prst="bentUpArrow">
          <a:avLst>
            <a:gd name="adj1" fmla="val 17308"/>
            <a:gd name="adj2" fmla="val 37179"/>
            <a:gd name="adj3" fmla="val 467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107529</xdr:colOff>
      <xdr:row>22</xdr:row>
      <xdr:rowOff>64348</xdr:rowOff>
    </xdr:from>
    <xdr:to>
      <xdr:col>9</xdr:col>
      <xdr:colOff>31326</xdr:colOff>
      <xdr:row>22</xdr:row>
      <xdr:rowOff>242146</xdr:rowOff>
    </xdr:to>
    <xdr:cxnSp macro="">
      <xdr:nvCxnSpPr>
        <xdr:cNvPr id="5" name="Connettore 4 4"/>
        <xdr:cNvCxnSpPr/>
      </xdr:nvCxnSpPr>
      <xdr:spPr>
        <a:xfrm flipV="1">
          <a:off x="6477849" y="8377768"/>
          <a:ext cx="739137" cy="177798"/>
        </a:xfrm>
        <a:prstGeom prst="bentConnector3">
          <a:avLst>
            <a:gd name="adj1" fmla="val -8621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115147</xdr:colOff>
      <xdr:row>21</xdr:row>
      <xdr:rowOff>118533</xdr:rowOff>
    </xdr:from>
    <xdr:to>
      <xdr:col>9</xdr:col>
      <xdr:colOff>38944</xdr:colOff>
      <xdr:row>21</xdr:row>
      <xdr:rowOff>296331</xdr:rowOff>
    </xdr:to>
    <xdr:cxnSp macro="">
      <xdr:nvCxnSpPr>
        <xdr:cNvPr id="21" name="Connettore 4 20"/>
        <xdr:cNvCxnSpPr/>
      </xdr:nvCxnSpPr>
      <xdr:spPr>
        <a:xfrm flipV="1">
          <a:off x="6485467" y="8028093"/>
          <a:ext cx="739137" cy="177798"/>
        </a:xfrm>
        <a:prstGeom prst="bentConnector3">
          <a:avLst>
            <a:gd name="adj1" fmla="val -8621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40824</xdr:colOff>
      <xdr:row>0</xdr:row>
      <xdr:rowOff>29515</xdr:rowOff>
    </xdr:from>
    <xdr:to>
      <xdr:col>2</xdr:col>
      <xdr:colOff>794452</xdr:colOff>
      <xdr:row>2</xdr:row>
      <xdr:rowOff>289561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4" y="29515"/>
          <a:ext cx="2384308" cy="869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showGridLines="0" tabSelected="1" workbookViewId="0">
      <selection activeCell="J6" sqref="J6"/>
    </sheetView>
  </sheetViews>
  <sheetFormatPr baseColWidth="10" defaultColWidth="8.7109375" defaultRowHeight="13" x14ac:dyDescent="0"/>
  <cols>
    <col min="1" max="1" width="3.7109375" customWidth="1"/>
    <col min="2" max="2" width="17.7109375" customWidth="1"/>
    <col min="3" max="3" width="10.7109375" customWidth="1"/>
    <col min="4" max="4" width="16.7109375" customWidth="1"/>
    <col min="5" max="5" width="3.7109375" customWidth="1"/>
    <col min="6" max="6" width="10.7109375" customWidth="1"/>
    <col min="7" max="7" width="16.7109375" customWidth="1"/>
    <col min="8" max="8" width="3.7109375" customWidth="1"/>
    <col min="9" max="9" width="10.7109375" customWidth="1"/>
    <col min="10" max="10" width="16.7109375" customWidth="1"/>
  </cols>
  <sheetData>
    <row r="1" spans="1:10" ht="24" customHeight="1" thickTop="1">
      <c r="A1" s="58"/>
      <c r="B1" s="59"/>
      <c r="C1" s="59"/>
      <c r="D1" s="69" t="s">
        <v>45</v>
      </c>
      <c r="E1" s="69"/>
      <c r="F1" s="69"/>
      <c r="G1" s="69"/>
      <c r="H1" s="69"/>
      <c r="I1" s="70"/>
      <c r="J1" s="73">
        <v>42369</v>
      </c>
    </row>
    <row r="2" spans="1:10" ht="24" customHeight="1" thickBot="1">
      <c r="A2" s="60"/>
      <c r="B2" s="61"/>
      <c r="C2" s="61"/>
      <c r="D2" s="71"/>
      <c r="E2" s="71"/>
      <c r="F2" s="71"/>
      <c r="G2" s="71"/>
      <c r="H2" s="71"/>
      <c r="I2" s="72"/>
      <c r="J2" s="74"/>
    </row>
    <row r="3" spans="1:10" s="1" customFormat="1" ht="30" customHeight="1" thickTop="1">
      <c r="A3" s="98" t="s">
        <v>44</v>
      </c>
      <c r="B3" s="99"/>
      <c r="C3" s="99"/>
      <c r="D3" s="94" t="s">
        <v>0</v>
      </c>
      <c r="E3" s="94"/>
      <c r="F3" s="95"/>
      <c r="G3" s="90" t="s">
        <v>31</v>
      </c>
      <c r="H3" s="91"/>
      <c r="I3" s="91"/>
      <c r="J3" s="91"/>
    </row>
    <row r="4" spans="1:10" s="1" customFormat="1" ht="30" customHeight="1">
      <c r="A4" s="100"/>
      <c r="B4" s="101"/>
      <c r="C4" s="101"/>
      <c r="D4" s="96" t="s">
        <v>43</v>
      </c>
      <c r="E4" s="96"/>
      <c r="F4" s="97"/>
      <c r="G4" s="92" t="s">
        <v>31</v>
      </c>
      <c r="H4" s="93"/>
      <c r="I4" s="93"/>
      <c r="J4" s="93"/>
    </row>
    <row r="5" spans="1:10" s="1" customFormat="1" ht="40" customHeight="1">
      <c r="A5" s="34" t="s">
        <v>13</v>
      </c>
      <c r="B5" s="102" t="s">
        <v>7</v>
      </c>
      <c r="C5" s="83"/>
      <c r="D5" s="83"/>
      <c r="E5" s="83"/>
      <c r="F5" s="83"/>
      <c r="G5" s="83"/>
      <c r="H5" s="84"/>
      <c r="I5" s="13" t="str">
        <f>DATEDIF(J5,J1,"y")&amp;" anni             "&amp;DATEDIF(J5,J1,"ym")&amp;" mesi            "&amp;DATEDIF(J5,J1,"md")&amp;" giorni"</f>
        <v>7 anni             3 mesi            24 giorni</v>
      </c>
      <c r="J5" s="42">
        <v>39698</v>
      </c>
    </row>
    <row r="6" spans="1:10" s="1" customFormat="1" ht="32" customHeight="1">
      <c r="A6" s="34" t="s">
        <v>14</v>
      </c>
      <c r="B6" s="102" t="s">
        <v>1</v>
      </c>
      <c r="C6" s="83"/>
      <c r="D6" s="83"/>
      <c r="E6" s="83"/>
      <c r="F6" s="83"/>
      <c r="G6" s="83"/>
      <c r="H6" s="83"/>
      <c r="I6" s="14">
        <f>TRUNC(YEARFRAC(J1,J5),0)</f>
        <v>7</v>
      </c>
      <c r="J6" s="43">
        <v>7</v>
      </c>
    </row>
    <row r="7" spans="1:10" s="1" customFormat="1" ht="32" customHeight="1">
      <c r="A7" s="34" t="s">
        <v>15</v>
      </c>
      <c r="B7" s="102" t="s">
        <v>8</v>
      </c>
      <c r="C7" s="83"/>
      <c r="D7" s="83"/>
      <c r="E7" s="83"/>
      <c r="F7" s="83"/>
      <c r="G7" s="83"/>
      <c r="H7" s="83"/>
      <c r="I7" s="118"/>
      <c r="J7" s="44">
        <v>2</v>
      </c>
    </row>
    <row r="8" spans="1:10" s="1" customFormat="1" ht="54" customHeight="1">
      <c r="A8" s="34" t="s">
        <v>16</v>
      </c>
      <c r="B8" s="102" t="s">
        <v>9</v>
      </c>
      <c r="C8" s="83"/>
      <c r="D8" s="83"/>
      <c r="E8" s="83"/>
      <c r="F8" s="83"/>
      <c r="G8" s="83"/>
      <c r="H8" s="83"/>
      <c r="I8" s="118"/>
      <c r="J8" s="45">
        <v>37</v>
      </c>
    </row>
    <row r="9" spans="1:10" s="1" customFormat="1" ht="32" customHeight="1">
      <c r="A9" s="34" t="s">
        <v>17</v>
      </c>
      <c r="B9" s="102" t="s">
        <v>37</v>
      </c>
      <c r="C9" s="83"/>
      <c r="D9" s="83"/>
      <c r="E9" s="83"/>
      <c r="F9" s="83"/>
      <c r="G9" s="83"/>
      <c r="H9" s="83"/>
      <c r="I9" s="50" t="str">
        <f>IF((J1-J5)&lt;730,(EOMONTH(J5,0)+1),"data inizio ultimo scatto")</f>
        <v>data inizio ultimo scatto</v>
      </c>
      <c r="J9" s="46">
        <v>41913</v>
      </c>
    </row>
    <row r="10" spans="1:10" s="1" customFormat="1" ht="30" customHeight="1">
      <c r="A10" s="34" t="s">
        <v>18</v>
      </c>
      <c r="B10" s="102" t="s">
        <v>32</v>
      </c>
      <c r="C10" s="83"/>
      <c r="D10" s="83"/>
      <c r="E10" s="83"/>
      <c r="F10" s="83"/>
      <c r="G10" s="83"/>
      <c r="H10" s="83"/>
      <c r="I10" s="24">
        <f>IF(I6&lt;12,24,IF(AND(I6&gt;=12,I6&lt;24),48,0))</f>
        <v>24</v>
      </c>
      <c r="J10" s="44">
        <v>24</v>
      </c>
    </row>
    <row r="11" spans="1:10" s="1" customFormat="1" ht="30" customHeight="1">
      <c r="A11" s="34" t="s">
        <v>19</v>
      </c>
      <c r="B11" s="102" t="s">
        <v>33</v>
      </c>
      <c r="C11" s="83"/>
      <c r="D11" s="83"/>
      <c r="E11" s="83"/>
      <c r="F11" s="83"/>
      <c r="G11" s="83"/>
      <c r="H11" s="83"/>
      <c r="I11" s="83"/>
      <c r="J11" s="8">
        <f>IF(J9&lt;J5,"non congruo",TRUNC((J1-J9)/30))</f>
        <v>15</v>
      </c>
    </row>
    <row r="12" spans="1:10" s="1" customFormat="1" ht="36" customHeight="1">
      <c r="A12" s="34" t="s">
        <v>20</v>
      </c>
      <c r="B12" s="102" t="s">
        <v>34</v>
      </c>
      <c r="C12" s="83"/>
      <c r="D12" s="83"/>
      <c r="E12" s="83"/>
      <c r="F12" s="83"/>
      <c r="G12" s="83"/>
      <c r="H12" s="83"/>
      <c r="I12" s="16">
        <f>IF(J10=0,0,IF(J7=1,23,IF(J7=2,25,IF(J7=3,25,IF(J7=4,28,IF(J7=5,31,IF(J7=6,31,IF(J7=7,34,IF(J7=8,34,0)))))))))</f>
        <v>25</v>
      </c>
      <c r="J12" s="47">
        <v>25</v>
      </c>
    </row>
    <row r="13" spans="1:10" s="1" customFormat="1" ht="30" customHeight="1">
      <c r="A13" s="34" t="s">
        <v>21</v>
      </c>
      <c r="B13" s="102" t="s">
        <v>2</v>
      </c>
      <c r="C13" s="83"/>
      <c r="D13" s="83"/>
      <c r="E13" s="83"/>
      <c r="F13" s="83"/>
      <c r="G13" s="83"/>
      <c r="H13" s="83"/>
      <c r="I13" s="83"/>
      <c r="J13" s="9">
        <f>IF(J12=0,0,(J11/J10*J12))</f>
        <v>15.625</v>
      </c>
    </row>
    <row r="14" spans="1:10" s="1" customFormat="1" ht="30" customHeight="1">
      <c r="A14" s="34" t="s">
        <v>23</v>
      </c>
      <c r="B14" s="102" t="s">
        <v>12</v>
      </c>
      <c r="C14" s="83"/>
      <c r="D14" s="83"/>
      <c r="E14" s="83"/>
      <c r="F14" s="83"/>
      <c r="G14" s="83"/>
      <c r="H14" s="83"/>
      <c r="I14" s="19">
        <f>J8*J15</f>
        <v>37</v>
      </c>
      <c r="J14" s="48">
        <v>37</v>
      </c>
    </row>
    <row r="15" spans="1:10" s="1" customFormat="1" ht="32" customHeight="1">
      <c r="A15" s="34" t="s">
        <v>22</v>
      </c>
      <c r="B15" s="102" t="s">
        <v>10</v>
      </c>
      <c r="C15" s="83"/>
      <c r="D15" s="83"/>
      <c r="E15" s="83"/>
      <c r="F15" s="21"/>
      <c r="G15" s="37" t="str">
        <f>(J14)&amp; "  ore settimanali"</f>
        <v>37  ore settimanali</v>
      </c>
      <c r="H15" s="38"/>
      <c r="I15" s="20" t="str">
        <f>IF(J15=100%,"Tempo pieno","Part-time")</f>
        <v>Tempo pieno</v>
      </c>
      <c r="J15" s="23">
        <f>(100*J14/J8/100)</f>
        <v>1</v>
      </c>
    </row>
    <row r="16" spans="1:10" s="1" customFormat="1" ht="30" customHeight="1">
      <c r="A16" s="34" t="s">
        <v>24</v>
      </c>
      <c r="B16" s="39" t="s">
        <v>30</v>
      </c>
      <c r="C16" s="40">
        <f>(J15)</f>
        <v>1</v>
      </c>
      <c r="D16" s="83" t="s">
        <v>29</v>
      </c>
      <c r="E16" s="83"/>
      <c r="F16" s="83"/>
      <c r="G16" s="83"/>
      <c r="H16" s="83"/>
      <c r="I16" s="84"/>
      <c r="J16" s="9">
        <f>J13*J15</f>
        <v>15.625</v>
      </c>
    </row>
    <row r="17" spans="1:10" s="1" customFormat="1" ht="36" customHeight="1">
      <c r="A17" s="34" t="s">
        <v>25</v>
      </c>
      <c r="B17" s="102" t="s">
        <v>35</v>
      </c>
      <c r="C17" s="83"/>
      <c r="D17" s="83"/>
      <c r="E17" s="83"/>
      <c r="F17" s="83"/>
      <c r="G17" s="83"/>
      <c r="H17" s="83"/>
      <c r="I17" s="22"/>
      <c r="J17" s="47">
        <v>110</v>
      </c>
    </row>
    <row r="18" spans="1:10" s="1" customFormat="1" ht="36" customHeight="1" thickBot="1">
      <c r="A18" s="49" t="s">
        <v>26</v>
      </c>
      <c r="B18" s="116" t="s">
        <v>11</v>
      </c>
      <c r="C18" s="117"/>
      <c r="D18" s="117"/>
      <c r="E18" s="117"/>
      <c r="F18" s="117"/>
      <c r="G18" s="117"/>
      <c r="H18" s="117"/>
      <c r="I18" s="117"/>
      <c r="J18" s="41">
        <f>SUM(J16:J17)</f>
        <v>125.625</v>
      </c>
    </row>
    <row r="19" spans="1:10" s="1" customFormat="1" ht="6" customHeight="1" thickTop="1" thickBot="1">
      <c r="A19" s="105" t="s">
        <v>38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24" customHeight="1" thickTop="1">
      <c r="A20" s="108" t="s">
        <v>39</v>
      </c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0" customHeight="1" thickBot="1">
      <c r="A21" s="29"/>
      <c r="B21" s="30"/>
      <c r="C21" s="30"/>
      <c r="D21" s="30"/>
      <c r="E21" s="30"/>
      <c r="F21" s="30"/>
      <c r="G21" s="30"/>
      <c r="H21" s="31" t="str">
        <f>IF(H22="*","DATE DIVERSE"," ")</f>
        <v xml:space="preserve"> </v>
      </c>
      <c r="I21" s="31"/>
      <c r="J21" s="32"/>
    </row>
    <row r="22" spans="1:10" s="1" customFormat="1" ht="32" customHeight="1" thickTop="1" thickBot="1">
      <c r="A22" s="35" t="s">
        <v>27</v>
      </c>
      <c r="B22" s="85" t="s">
        <v>36</v>
      </c>
      <c r="C22" s="86"/>
      <c r="D22" s="86"/>
      <c r="E22" s="86"/>
      <c r="F22" s="86"/>
      <c r="G22" s="86"/>
      <c r="H22" s="33" t="str">
        <f>IF(I22&lt;&gt;J22,"*"," ")</f>
        <v xml:space="preserve"> </v>
      </c>
      <c r="I22" s="27">
        <f>EDATE(J9,I10)</f>
        <v>42644</v>
      </c>
      <c r="J22" s="28">
        <v>42644</v>
      </c>
    </row>
    <row r="23" spans="1:10" s="1" customFormat="1" ht="25" customHeight="1" thickBot="1">
      <c r="A23" s="36" t="s">
        <v>28</v>
      </c>
      <c r="B23" s="113" t="s">
        <v>42</v>
      </c>
      <c r="C23" s="114"/>
      <c r="D23" s="114"/>
      <c r="E23" s="114"/>
      <c r="F23" s="114"/>
      <c r="G23" s="114"/>
      <c r="H23" s="115"/>
      <c r="I23" s="17">
        <f>IF(J23=EOMONTH(J23,1),"Data errata",J23)</f>
        <v>42735</v>
      </c>
      <c r="J23" s="25">
        <v>42735</v>
      </c>
    </row>
    <row r="24" spans="1:10" ht="20" customHeight="1">
      <c r="A24" s="111" t="s">
        <v>3</v>
      </c>
      <c r="B24" s="112"/>
      <c r="C24" s="79" t="s">
        <v>4</v>
      </c>
      <c r="D24" s="80"/>
      <c r="E24" s="10"/>
      <c r="F24" s="79" t="s">
        <v>40</v>
      </c>
      <c r="G24" s="80"/>
      <c r="H24" s="10"/>
      <c r="I24" s="81" t="s">
        <v>5</v>
      </c>
      <c r="J24" s="82"/>
    </row>
    <row r="25" spans="1:10" ht="14" customHeight="1">
      <c r="A25" s="75">
        <f>IF(I23&lt;&gt;J23,I$23,IF(EOMONTH(J1,0)+1&gt;J23," ----- ",(EOMONTH(J$1,0)+1)))</f>
        <v>42370</v>
      </c>
      <c r="B25" s="76"/>
      <c r="C25" s="18">
        <f t="shared" ref="C25:C35" si="0">IF(A25=" ----- ",0,J$18)</f>
        <v>125.625</v>
      </c>
      <c r="D25" s="3">
        <v>125.63</v>
      </c>
      <c r="E25" s="4"/>
      <c r="F25" s="18">
        <f t="shared" ref="F25:F35" si="1">IF(A25=" ----- ",0,IF(A25&gt;=$J$22,J$17+(J$12*J$15),J$17))</f>
        <v>110</v>
      </c>
      <c r="G25" s="3">
        <v>110</v>
      </c>
      <c r="H25" s="4"/>
      <c r="I25" s="18">
        <f>IF(F25=" ----- ",0,C25-F25)</f>
        <v>15.625</v>
      </c>
      <c r="J25" s="11">
        <f t="shared" ref="J25:J35" si="2">IF(C25=0," ----- ",(IF(ISNUMBER(D25)*ISNUMBER(G25),(D25-G25),"inserire valori")))</f>
        <v>15.629999999999995</v>
      </c>
    </row>
    <row r="26" spans="1:10" ht="14" customHeight="1">
      <c r="A26" s="75">
        <f t="shared" ref="A26:A35" si="3">IF(A25=" ----- "," ----- ",IF(EDATE(A25,1)&gt;J$23," ----- ",EDATE(A25,1)))</f>
        <v>42401</v>
      </c>
      <c r="B26" s="76"/>
      <c r="C26" s="18">
        <f t="shared" si="0"/>
        <v>125.625</v>
      </c>
      <c r="D26" s="3">
        <v>125.63</v>
      </c>
      <c r="E26" s="4"/>
      <c r="F26" s="18">
        <f t="shared" si="1"/>
        <v>110</v>
      </c>
      <c r="G26" s="3">
        <v>110</v>
      </c>
      <c r="H26" s="4"/>
      <c r="I26" s="18">
        <f t="shared" ref="I26:I35" si="4">IF(F26=" ----- ",0,C26-F26)</f>
        <v>15.625</v>
      </c>
      <c r="J26" s="11">
        <f t="shared" si="2"/>
        <v>15.629999999999995</v>
      </c>
    </row>
    <row r="27" spans="1:10" ht="14" customHeight="1">
      <c r="A27" s="75">
        <f t="shared" si="3"/>
        <v>42430</v>
      </c>
      <c r="B27" s="76"/>
      <c r="C27" s="18">
        <f t="shared" si="0"/>
        <v>125.625</v>
      </c>
      <c r="D27" s="3">
        <v>125.63</v>
      </c>
      <c r="E27" s="4"/>
      <c r="F27" s="18">
        <f t="shared" si="1"/>
        <v>110</v>
      </c>
      <c r="G27" s="3">
        <v>110</v>
      </c>
      <c r="H27" s="4"/>
      <c r="I27" s="18">
        <f t="shared" si="4"/>
        <v>15.625</v>
      </c>
      <c r="J27" s="11">
        <f t="shared" si="2"/>
        <v>15.629999999999995</v>
      </c>
    </row>
    <row r="28" spans="1:10" ht="14" customHeight="1">
      <c r="A28" s="75">
        <f t="shared" si="3"/>
        <v>42461</v>
      </c>
      <c r="B28" s="76"/>
      <c r="C28" s="18">
        <f t="shared" si="0"/>
        <v>125.625</v>
      </c>
      <c r="D28" s="3">
        <v>125.63</v>
      </c>
      <c r="E28" s="4"/>
      <c r="F28" s="18">
        <f t="shared" si="1"/>
        <v>110</v>
      </c>
      <c r="G28" s="3">
        <v>110</v>
      </c>
      <c r="H28" s="4"/>
      <c r="I28" s="18">
        <f t="shared" si="4"/>
        <v>15.625</v>
      </c>
      <c r="J28" s="11">
        <f t="shared" si="2"/>
        <v>15.629999999999995</v>
      </c>
    </row>
    <row r="29" spans="1:10" ht="14" customHeight="1">
      <c r="A29" s="75">
        <f t="shared" si="3"/>
        <v>42491</v>
      </c>
      <c r="B29" s="76"/>
      <c r="C29" s="18">
        <f t="shared" si="0"/>
        <v>125.625</v>
      </c>
      <c r="D29" s="3">
        <v>125.63</v>
      </c>
      <c r="E29" s="4"/>
      <c r="F29" s="18">
        <f t="shared" si="1"/>
        <v>110</v>
      </c>
      <c r="G29" s="3">
        <v>110</v>
      </c>
      <c r="H29" s="4"/>
      <c r="I29" s="18">
        <f t="shared" si="4"/>
        <v>15.625</v>
      </c>
      <c r="J29" s="11">
        <f t="shared" si="2"/>
        <v>15.629999999999995</v>
      </c>
    </row>
    <row r="30" spans="1:10" ht="14" customHeight="1">
      <c r="A30" s="75">
        <f t="shared" si="3"/>
        <v>42522</v>
      </c>
      <c r="B30" s="76"/>
      <c r="C30" s="18">
        <f t="shared" si="0"/>
        <v>125.625</v>
      </c>
      <c r="D30" s="3">
        <v>125.63</v>
      </c>
      <c r="E30" s="4"/>
      <c r="F30" s="18">
        <f t="shared" si="1"/>
        <v>110</v>
      </c>
      <c r="G30" s="3">
        <v>110</v>
      </c>
      <c r="H30" s="4"/>
      <c r="I30" s="18">
        <f t="shared" si="4"/>
        <v>15.625</v>
      </c>
      <c r="J30" s="11">
        <f t="shared" si="2"/>
        <v>15.629999999999995</v>
      </c>
    </row>
    <row r="31" spans="1:10" ht="14" customHeight="1">
      <c r="A31" s="75">
        <f t="shared" si="3"/>
        <v>42552</v>
      </c>
      <c r="B31" s="76"/>
      <c r="C31" s="18">
        <f t="shared" si="0"/>
        <v>125.625</v>
      </c>
      <c r="D31" s="3">
        <v>125.63</v>
      </c>
      <c r="E31" s="4"/>
      <c r="F31" s="18">
        <f t="shared" si="1"/>
        <v>110</v>
      </c>
      <c r="G31" s="3">
        <v>110</v>
      </c>
      <c r="H31" s="4"/>
      <c r="I31" s="18">
        <f t="shared" si="4"/>
        <v>15.625</v>
      </c>
      <c r="J31" s="11">
        <f t="shared" si="2"/>
        <v>15.629999999999995</v>
      </c>
    </row>
    <row r="32" spans="1:10" ht="14" customHeight="1">
      <c r="A32" s="75">
        <f t="shared" si="3"/>
        <v>42583</v>
      </c>
      <c r="B32" s="76"/>
      <c r="C32" s="18">
        <f t="shared" si="0"/>
        <v>125.625</v>
      </c>
      <c r="D32" s="3">
        <v>125.63</v>
      </c>
      <c r="E32" s="4"/>
      <c r="F32" s="18">
        <f t="shared" si="1"/>
        <v>110</v>
      </c>
      <c r="G32" s="3">
        <v>110</v>
      </c>
      <c r="H32" s="4"/>
      <c r="I32" s="18">
        <f t="shared" si="4"/>
        <v>15.625</v>
      </c>
      <c r="J32" s="11">
        <f t="shared" si="2"/>
        <v>15.629999999999995</v>
      </c>
    </row>
    <row r="33" spans="1:10" ht="14" customHeight="1">
      <c r="A33" s="75">
        <f t="shared" si="3"/>
        <v>42614</v>
      </c>
      <c r="B33" s="76"/>
      <c r="C33" s="18">
        <f t="shared" si="0"/>
        <v>125.625</v>
      </c>
      <c r="D33" s="3">
        <v>125.63</v>
      </c>
      <c r="E33" s="4"/>
      <c r="F33" s="18">
        <f t="shared" si="1"/>
        <v>110</v>
      </c>
      <c r="G33" s="3">
        <v>110</v>
      </c>
      <c r="H33" s="4"/>
      <c r="I33" s="18">
        <f t="shared" si="4"/>
        <v>15.625</v>
      </c>
      <c r="J33" s="11">
        <f t="shared" si="2"/>
        <v>15.629999999999995</v>
      </c>
    </row>
    <row r="34" spans="1:10" ht="14" customHeight="1">
      <c r="A34" s="75">
        <f t="shared" si="3"/>
        <v>42644</v>
      </c>
      <c r="B34" s="76"/>
      <c r="C34" s="18">
        <f t="shared" si="0"/>
        <v>125.625</v>
      </c>
      <c r="D34" s="3">
        <v>125.63</v>
      </c>
      <c r="E34" s="4"/>
      <c r="F34" s="18">
        <f t="shared" si="1"/>
        <v>135</v>
      </c>
      <c r="G34" s="3">
        <v>135</v>
      </c>
      <c r="H34" s="4"/>
      <c r="I34" s="18">
        <f t="shared" si="4"/>
        <v>-9.375</v>
      </c>
      <c r="J34" s="11">
        <f t="shared" si="2"/>
        <v>-9.3700000000000045</v>
      </c>
    </row>
    <row r="35" spans="1:10" ht="14" customHeight="1">
      <c r="A35" s="75">
        <f t="shared" si="3"/>
        <v>42675</v>
      </c>
      <c r="B35" s="76"/>
      <c r="C35" s="18">
        <f t="shared" si="0"/>
        <v>125.625</v>
      </c>
      <c r="D35" s="3">
        <v>125.63</v>
      </c>
      <c r="E35" s="4"/>
      <c r="F35" s="18">
        <f t="shared" si="1"/>
        <v>135</v>
      </c>
      <c r="G35" s="3">
        <v>135</v>
      </c>
      <c r="H35" s="4"/>
      <c r="I35" s="18">
        <f t="shared" si="4"/>
        <v>-9.375</v>
      </c>
      <c r="J35" s="11">
        <f t="shared" si="2"/>
        <v>-9.3700000000000045</v>
      </c>
    </row>
    <row r="36" spans="1:10" ht="14" customHeight="1">
      <c r="A36" s="75">
        <f t="shared" ref="A36:A43" si="5">IF(A35=" ----- "," ----- ",IF(EDATE(A35,1)&gt;J$23," ----- ",EDATE(A35,1)))</f>
        <v>42705</v>
      </c>
      <c r="B36" s="76"/>
      <c r="C36" s="18">
        <f t="shared" ref="C36:C43" si="6">IF(A36=" ----- ",0,J$18)</f>
        <v>125.625</v>
      </c>
      <c r="D36" s="3">
        <v>125.63</v>
      </c>
      <c r="E36" s="4"/>
      <c r="F36" s="18">
        <f t="shared" ref="F36:F43" si="7">IF(A36=" ----- ",0,IF(A36&gt;=$J$22,J$17+(J$12*J$15),J$17))</f>
        <v>135</v>
      </c>
      <c r="G36" s="3">
        <v>135</v>
      </c>
      <c r="H36" s="4"/>
      <c r="I36" s="18">
        <f t="shared" ref="I36:I43" si="8">IF(F36=" ----- ",0,C36-F36)</f>
        <v>-9.375</v>
      </c>
      <c r="J36" s="11">
        <f t="shared" ref="J36:J43" si="9">IF(C36=0," ----- ",(IF(ISNUMBER(D36)*ISNUMBER(G36),(D36-G36),"inserire valori")))</f>
        <v>-9.3700000000000045</v>
      </c>
    </row>
    <row r="37" spans="1:10" ht="14" customHeight="1" thickBot="1">
      <c r="A37" s="67"/>
      <c r="B37" s="68" t="s">
        <v>41</v>
      </c>
      <c r="C37" s="54">
        <f>IF(A37=" ----- ",0,SUM(C25:C36)/12)</f>
        <v>125.625</v>
      </c>
      <c r="D37" s="3">
        <v>125.63</v>
      </c>
      <c r="E37" s="4"/>
      <c r="F37" s="54">
        <f>SUM(F25:F36)/12</f>
        <v>116.25</v>
      </c>
      <c r="G37" s="3">
        <v>135</v>
      </c>
      <c r="H37" s="57"/>
      <c r="I37" s="54">
        <f t="shared" ref="I37" si="10">IF(F37=" ----- ",0,C37-F37)</f>
        <v>9.375</v>
      </c>
      <c r="J37" s="56">
        <f t="shared" ref="J37" si="11">IF(C37=0," ----- ",(IF(ISNUMBER(D37)*ISNUMBER(G37),(D37-G37),"inserire valori")))</f>
        <v>-9.3700000000000045</v>
      </c>
    </row>
    <row r="38" spans="1:10" ht="14" customHeight="1">
      <c r="A38" s="77" t="str">
        <f>IF(A36=" ----- "," ----- ",IF(EDATE(A36,1)&gt;J$23," ----- ",EDATE(A36,1)))</f>
        <v xml:space="preserve"> ----- </v>
      </c>
      <c r="B38" s="78"/>
      <c r="C38" s="52">
        <f t="shared" si="6"/>
        <v>0</v>
      </c>
      <c r="D38" s="53"/>
      <c r="E38" s="4"/>
      <c r="F38" s="52">
        <f t="shared" si="7"/>
        <v>0</v>
      </c>
      <c r="G38" s="53"/>
      <c r="H38" s="4"/>
      <c r="I38" s="52">
        <f t="shared" si="8"/>
        <v>0</v>
      </c>
      <c r="J38" s="55" t="str">
        <f t="shared" si="9"/>
        <v xml:space="preserve"> ----- </v>
      </c>
    </row>
    <row r="39" spans="1:10" ht="14" customHeight="1">
      <c r="A39" s="75" t="str">
        <f t="shared" si="5"/>
        <v xml:space="preserve"> ----- </v>
      </c>
      <c r="B39" s="76"/>
      <c r="C39" s="18">
        <f t="shared" si="6"/>
        <v>0</v>
      </c>
      <c r="D39" s="3"/>
      <c r="E39" s="4"/>
      <c r="F39" s="18">
        <f t="shared" si="7"/>
        <v>0</v>
      </c>
      <c r="G39" s="3"/>
      <c r="H39" s="4"/>
      <c r="I39" s="18">
        <f t="shared" si="8"/>
        <v>0</v>
      </c>
      <c r="J39" s="11" t="str">
        <f t="shared" si="9"/>
        <v xml:space="preserve"> ----- </v>
      </c>
    </row>
    <row r="40" spans="1:10" ht="14" customHeight="1">
      <c r="A40" s="75" t="str">
        <f t="shared" si="5"/>
        <v xml:space="preserve"> ----- </v>
      </c>
      <c r="B40" s="76"/>
      <c r="C40" s="18">
        <f t="shared" si="6"/>
        <v>0</v>
      </c>
      <c r="D40" s="3"/>
      <c r="E40" s="4"/>
      <c r="F40" s="18">
        <f t="shared" si="7"/>
        <v>0</v>
      </c>
      <c r="G40" s="3"/>
      <c r="H40" s="4"/>
      <c r="I40" s="18">
        <f t="shared" si="8"/>
        <v>0</v>
      </c>
      <c r="J40" s="11" t="str">
        <f t="shared" si="9"/>
        <v xml:space="preserve"> ----- </v>
      </c>
    </row>
    <row r="41" spans="1:10" ht="14" customHeight="1">
      <c r="A41" s="75" t="str">
        <f t="shared" si="5"/>
        <v xml:space="preserve"> ----- </v>
      </c>
      <c r="B41" s="76"/>
      <c r="C41" s="18">
        <f t="shared" si="6"/>
        <v>0</v>
      </c>
      <c r="D41" s="3"/>
      <c r="E41" s="4"/>
      <c r="F41" s="18">
        <f t="shared" si="7"/>
        <v>0</v>
      </c>
      <c r="G41" s="3"/>
      <c r="H41" s="4"/>
      <c r="I41" s="18">
        <f t="shared" si="8"/>
        <v>0</v>
      </c>
      <c r="J41" s="11" t="str">
        <f t="shared" si="9"/>
        <v xml:space="preserve"> ----- </v>
      </c>
    </row>
    <row r="42" spans="1:10" ht="14" customHeight="1">
      <c r="A42" s="75" t="str">
        <f t="shared" si="5"/>
        <v xml:space="preserve"> ----- </v>
      </c>
      <c r="B42" s="76"/>
      <c r="C42" s="18">
        <f t="shared" si="6"/>
        <v>0</v>
      </c>
      <c r="D42" s="3"/>
      <c r="E42" s="4"/>
      <c r="F42" s="18">
        <f t="shared" si="7"/>
        <v>0</v>
      </c>
      <c r="G42" s="3"/>
      <c r="H42" s="4"/>
      <c r="I42" s="18">
        <f t="shared" si="8"/>
        <v>0</v>
      </c>
      <c r="J42" s="11" t="str">
        <f t="shared" si="9"/>
        <v xml:space="preserve"> ----- </v>
      </c>
    </row>
    <row r="43" spans="1:10" ht="14" customHeight="1">
      <c r="A43" s="75" t="str">
        <f t="shared" si="5"/>
        <v xml:space="preserve"> ----- </v>
      </c>
      <c r="B43" s="76"/>
      <c r="C43" s="18">
        <f t="shared" si="6"/>
        <v>0</v>
      </c>
      <c r="D43" s="3"/>
      <c r="E43" s="4"/>
      <c r="F43" s="18">
        <f t="shared" si="7"/>
        <v>0</v>
      </c>
      <c r="G43" s="3"/>
      <c r="H43" s="4"/>
      <c r="I43" s="18">
        <f t="shared" si="8"/>
        <v>0</v>
      </c>
      <c r="J43" s="11" t="str">
        <f t="shared" si="9"/>
        <v xml:space="preserve"> ----- </v>
      </c>
    </row>
    <row r="44" spans="1:10" s="2" customFormat="1" ht="20" customHeight="1">
      <c r="A44" s="103" t="s">
        <v>6</v>
      </c>
      <c r="B44" s="104"/>
      <c r="C44" s="15">
        <f>ROUND(SUM(C25:C43),1)</f>
        <v>1633.1</v>
      </c>
      <c r="D44" s="6">
        <f>SUM(D25:D43)</f>
        <v>1633.1900000000005</v>
      </c>
      <c r="E44" s="7"/>
      <c r="F44" s="15">
        <f>SUM(F25:F43)</f>
        <v>1511.25</v>
      </c>
      <c r="G44" s="6">
        <f>SUM(G25:G43)</f>
        <v>1530</v>
      </c>
      <c r="H44" s="7"/>
      <c r="I44" s="15">
        <f>C44-F44</f>
        <v>121.84999999999991</v>
      </c>
      <c r="J44" s="12">
        <f>SUM(J25:J43)</f>
        <v>103.18999999999994</v>
      </c>
    </row>
    <row r="45" spans="1:10" ht="18" customHeight="1" thickBot="1">
      <c r="A45" s="62"/>
      <c r="B45" s="63" t="s">
        <v>46</v>
      </c>
      <c r="C45" s="66">
        <f>J23</f>
        <v>42735</v>
      </c>
      <c r="D45" s="64" t="s">
        <v>47</v>
      </c>
      <c r="E45" s="64"/>
      <c r="F45" s="64"/>
      <c r="G45" s="65">
        <f>J18</f>
        <v>125.625</v>
      </c>
      <c r="H45" s="51"/>
      <c r="J45" s="5"/>
    </row>
    <row r="46" spans="1:10" ht="24" customHeight="1" thickTop="1" thickBot="1">
      <c r="A46" s="87"/>
      <c r="B46" s="88"/>
      <c r="C46" s="88"/>
      <c r="D46" s="88"/>
      <c r="E46" s="88"/>
      <c r="F46" s="88"/>
      <c r="G46" s="88"/>
      <c r="H46" s="88"/>
      <c r="I46" s="88"/>
      <c r="J46" s="89"/>
    </row>
    <row r="47" spans="1:10" ht="24" customHeight="1" thickTop="1">
      <c r="J47" s="26"/>
    </row>
    <row r="48" spans="1:10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</sheetData>
  <sheetProtection algorithmName="SHA-512" hashValue="tCMsV9gvCd3lack5ioHROj15wQvcPyEp+j/6UIugWNDbUvObJ8FN4nAl4c5vrEC//qpwXIn/6u1J58ctf6OVtA==" saltValue="XIPCMpi9wkxWx5jcH9GQzQ==" spinCount="100000" sheet="1" objects="1" scenarios="1" selectLockedCells="1"/>
  <mergeCells count="49">
    <mergeCell ref="B17:H17"/>
    <mergeCell ref="B18:I18"/>
    <mergeCell ref="B9:H9"/>
    <mergeCell ref="B5:H5"/>
    <mergeCell ref="B11:I11"/>
    <mergeCell ref="B13:I13"/>
    <mergeCell ref="B10:H10"/>
    <mergeCell ref="B12:H12"/>
    <mergeCell ref="B6:H6"/>
    <mergeCell ref="B8:I8"/>
    <mergeCell ref="B7:I7"/>
    <mergeCell ref="B14:H14"/>
    <mergeCell ref="A28:B28"/>
    <mergeCell ref="A19:J19"/>
    <mergeCell ref="A20:J20"/>
    <mergeCell ref="A24:B24"/>
    <mergeCell ref="B23:H23"/>
    <mergeCell ref="A46:J46"/>
    <mergeCell ref="G3:J3"/>
    <mergeCell ref="G4:J4"/>
    <mergeCell ref="D3:F3"/>
    <mergeCell ref="D4:F4"/>
    <mergeCell ref="A3:C4"/>
    <mergeCell ref="B15:E15"/>
    <mergeCell ref="A34:B34"/>
    <mergeCell ref="A35:B35"/>
    <mergeCell ref="A44:B44"/>
    <mergeCell ref="A29:B29"/>
    <mergeCell ref="A30:B30"/>
    <mergeCell ref="A31:B31"/>
    <mergeCell ref="A33:B33"/>
    <mergeCell ref="A25:B25"/>
    <mergeCell ref="A42:B42"/>
    <mergeCell ref="D1:I2"/>
    <mergeCell ref="J1:J2"/>
    <mergeCell ref="A43:B43"/>
    <mergeCell ref="A36:B36"/>
    <mergeCell ref="A38:B38"/>
    <mergeCell ref="A39:B39"/>
    <mergeCell ref="A40:B40"/>
    <mergeCell ref="A41:B41"/>
    <mergeCell ref="A32:B32"/>
    <mergeCell ref="F24:G24"/>
    <mergeCell ref="I24:J24"/>
    <mergeCell ref="D16:I16"/>
    <mergeCell ref="B22:G22"/>
    <mergeCell ref="A26:B26"/>
    <mergeCell ref="C24:D24"/>
    <mergeCell ref="A27:B27"/>
  </mergeCells>
  <phoneticPr fontId="55" type="noConversion"/>
  <conditionalFormatting sqref="J17 J12 J8:J10 J14">
    <cfRule type="cellIs" dxfId="16" priority="73" stopIfTrue="1" operator="notEqual">
      <formula>""</formula>
    </cfRule>
  </conditionalFormatting>
  <conditionalFormatting sqref="J7">
    <cfRule type="cellIs" dxfId="15" priority="77" stopIfTrue="1" operator="notEqual">
      <formula>""</formula>
    </cfRule>
  </conditionalFormatting>
  <conditionalFormatting sqref="J5:J6">
    <cfRule type="cellIs" dxfId="14" priority="72" stopIfTrue="1" operator="notEqual">
      <formula>""</formula>
    </cfRule>
  </conditionalFormatting>
  <conditionalFormatting sqref="H22">
    <cfRule type="notContainsBlanks" dxfId="13" priority="85">
      <formula>LEN(TRIM(H22))&gt;0</formula>
    </cfRule>
  </conditionalFormatting>
  <conditionalFormatting sqref="G25:G40">
    <cfRule type="cellIs" dxfId="12" priority="29" stopIfTrue="1" operator="notEqual">
      <formula>""</formula>
    </cfRule>
  </conditionalFormatting>
  <conditionalFormatting sqref="D25:D40">
    <cfRule type="cellIs" dxfId="11" priority="28" stopIfTrue="1" operator="notEqual">
      <formula>""</formula>
    </cfRule>
  </conditionalFormatting>
  <conditionalFormatting sqref="J22">
    <cfRule type="cellIs" dxfId="10" priority="27" stopIfTrue="1" operator="notEqual">
      <formula>""</formula>
    </cfRule>
  </conditionalFormatting>
  <conditionalFormatting sqref="J23">
    <cfRule type="cellIs" dxfId="9" priority="26" stopIfTrue="1" operator="notEqual">
      <formula>""</formula>
    </cfRule>
  </conditionalFormatting>
  <conditionalFormatting sqref="A46">
    <cfRule type="cellIs" dxfId="8" priority="25" stopIfTrue="1" operator="notEqual">
      <formula>""</formula>
    </cfRule>
  </conditionalFormatting>
  <conditionalFormatting sqref="G3">
    <cfRule type="cellIs" dxfId="7" priority="24" stopIfTrue="1" operator="notEqual">
      <formula>""</formula>
    </cfRule>
  </conditionalFormatting>
  <conditionalFormatting sqref="G4">
    <cfRule type="cellIs" dxfId="6" priority="23" stopIfTrue="1" operator="notEqual">
      <formula>""</formula>
    </cfRule>
  </conditionalFormatting>
  <conditionalFormatting sqref="G41">
    <cfRule type="cellIs" dxfId="5" priority="14" stopIfTrue="1" operator="notEqual">
      <formula>""</formula>
    </cfRule>
  </conditionalFormatting>
  <conditionalFormatting sqref="D41">
    <cfRule type="cellIs" dxfId="4" priority="13" stopIfTrue="1" operator="notEqual">
      <formula>""</formula>
    </cfRule>
  </conditionalFormatting>
  <conditionalFormatting sqref="G42">
    <cfRule type="cellIs" dxfId="3" priority="12" stopIfTrue="1" operator="notEqual">
      <formula>""</formula>
    </cfRule>
  </conditionalFormatting>
  <conditionalFormatting sqref="D42">
    <cfRule type="cellIs" dxfId="2" priority="11" stopIfTrue="1" operator="notEqual">
      <formula>""</formula>
    </cfRule>
  </conditionalFormatting>
  <conditionalFormatting sqref="G43">
    <cfRule type="cellIs" dxfId="1" priority="10" stopIfTrue="1" operator="notEqual">
      <formula>""</formula>
    </cfRule>
  </conditionalFormatting>
  <conditionalFormatting sqref="D43">
    <cfRule type="cellIs" dxfId="0" priority="9" stopIfTrue="1" operator="notEqual">
      <formula>""</formula>
    </cfRule>
  </conditionalFormatting>
  <printOptions horizontalCentered="1" verticalCentered="1"/>
  <pageMargins left="0.43307086614173229" right="0.43307086614173229" top="0.43307086614173229" bottom="0.43307086614173229" header="0.31496062992125984" footer="0.31496062992125984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Fism Nazionale</cp:lastModifiedBy>
  <cp:lastPrinted>2017-01-09T11:47:47Z</cp:lastPrinted>
  <dcterms:created xsi:type="dcterms:W3CDTF">2016-07-30T07:58:37Z</dcterms:created>
  <dcterms:modified xsi:type="dcterms:W3CDTF">2017-01-09T11:47:50Z</dcterms:modified>
</cp:coreProperties>
</file>